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firstSheet="1" activeTab="1"/>
  </bookViews>
  <sheets>
    <sheet name="chinh sua" sheetId="1" state="hidden" r:id="rId1"/>
    <sheet name="sau tham dinh" sheetId="2" r:id="rId2"/>
  </sheets>
  <definedNames>
    <definedName name="_xlnm.Print_Area" localSheetId="0">'chinh sua'!$A$1:$L$55</definedName>
    <definedName name="_xlnm.Print_Area" localSheetId="1">'sau tham dinh'!$A$1:$L$59</definedName>
    <definedName name="_xlnm.Print_Titles" localSheetId="0">'chinh sua'!$A:$L,'chinh sua'!$4:$6</definedName>
    <definedName name="_xlnm.Print_Titles" localSheetId="1">'sau tham dinh'!$A:$L,'sau tham dinh'!$5:$7</definedName>
  </definedNames>
  <calcPr fullCalcOnLoad="1"/>
</workbook>
</file>

<file path=xl/sharedStrings.xml><?xml version="1.0" encoding="utf-8"?>
<sst xmlns="http://schemas.openxmlformats.org/spreadsheetml/2006/main" count="247" uniqueCount="91">
  <si>
    <t>STT</t>
  </si>
  <si>
    <t>Tiêu chí</t>
  </si>
  <si>
    <t>Đơn vị tính</t>
  </si>
  <si>
    <t>Toàn tỉnh</t>
  </si>
  <si>
    <t>A</t>
  </si>
  <si>
    <t>I</t>
  </si>
  <si>
    <t>Tiêu chí dân số, dân tộc</t>
  </si>
  <si>
    <t>1.000 người</t>
  </si>
  <si>
    <t>điểm</t>
  </si>
  <si>
    <t>Dân tộc thiểu số</t>
  </si>
  <si>
    <t>Điểm</t>
  </si>
  <si>
    <t>II</t>
  </si>
  <si>
    <t>Tiêu chí về trình độ phát triển</t>
  </si>
  <si>
    <t>Thu nội địa</t>
  </si>
  <si>
    <t>Tỷ đồng</t>
  </si>
  <si>
    <t>%</t>
  </si>
  <si>
    <t>Tỷ lệ hộ nghèo</t>
  </si>
  <si>
    <t>III</t>
  </si>
  <si>
    <t>Tiêu chí diện tích tự nhiên</t>
  </si>
  <si>
    <t>1.000 ha</t>
  </si>
  <si>
    <t>IV</t>
  </si>
  <si>
    <t>Tiêu chí về đơn vị hành chính</t>
  </si>
  <si>
    <t xml:space="preserve"> - Số xã, phường, thị trấn</t>
  </si>
  <si>
    <t>Xã</t>
  </si>
  <si>
    <t>V</t>
  </si>
  <si>
    <t>Tiêu chí bổ sung</t>
  </si>
  <si>
    <t>B</t>
  </si>
  <si>
    <t>Tỷ lệ % phân chia tỉnh, huyện</t>
  </si>
  <si>
    <t xml:space="preserve"> - Tỉnh 28%</t>
  </si>
  <si>
    <t>Huyện
Long Hồ</t>
  </si>
  <si>
    <t>Huyện
Mang Thít</t>
  </si>
  <si>
    <t>Huyện
Vũng Liêm</t>
  </si>
  <si>
    <t>Huyện
Trà Ôn</t>
  </si>
  <si>
    <t>Huyện
Tam Bình</t>
  </si>
  <si>
    <t>Huyện
Bình Tân</t>
  </si>
  <si>
    <t>TIÊU CHÍ PHÂN BỔ VỐN ĐẦU TƯ</t>
  </si>
  <si>
    <t>Người</t>
  </si>
  <si>
    <t>Tr.đồng</t>
  </si>
  <si>
    <t>Tốc độ phát triển đô thị hoá</t>
  </si>
  <si>
    <t>Thành phố
Vĩnh Long</t>
  </si>
  <si>
    <t>1000 ha</t>
  </si>
  <si>
    <t>VI</t>
  </si>
  <si>
    <t>Các huyện, thị, thành phố</t>
  </si>
  <si>
    <t>Thị xã
Bình Minh</t>
  </si>
  <si>
    <t>TỔNG VỐN ĐẦU TƯ CÂN ĐỐI CHO MỖI HUYỆN, THỊ XÃ, THÀNH PHỐ</t>
  </si>
  <si>
    <t>Thành phố Vĩnh Long (100 điểm)</t>
  </si>
  <si>
    <t>Số vốn cân đối cho từng huyện, thị xã, thành phố</t>
  </si>
  <si>
    <t>Tổng vốn đầu tư phân bổ cho huyện, thị xã, thành phố</t>
  </si>
  <si>
    <t>Tổng số điểm từng huyện, thị xã, thành phố</t>
  </si>
  <si>
    <t xml:space="preserve"> - Đến 100.000 dân tính 30 điểm</t>
  </si>
  <si>
    <t xml:space="preserve"> - Đến 20 tỷ đồng tính 10 điểm</t>
  </si>
  <si>
    <t xml:space="preserve"> - Trên 100 người đến dưới 1.000 người cộng 0,3 điểm</t>
  </si>
  <si>
    <t xml:space="preserve"> - Diện tích các loại đất </t>
  </si>
  <si>
    <t xml:space="preserve"> - Đến 10 đơn vị tính 10 điểm</t>
  </si>
  <si>
    <t>Thị xã Bình Minh  (50 điểm)</t>
  </si>
  <si>
    <t>PHỤ LỤC</t>
  </si>
  <si>
    <t>Dân số (theo niên giám thống kê 2019)</t>
  </si>
  <si>
    <t xml:space="preserve"> - Từ 11 đơn vị trở lên, cứ tăng 1 đơn vị 
được cộng thêm 1,5 điểm</t>
  </si>
  <si>
    <t xml:space="preserve"> - Cứ 5 tỷ đồng tăng thêm, cộng thêm 1 điểm</t>
  </si>
  <si>
    <t xml:space="preserve"> - Trên 30% đến 50%, cứ 1% tăng thêm 1 điểm</t>
  </si>
  <si>
    <t xml:space="preserve"> - Đến 30%, cứ 1% được tính 0,3 điểm</t>
  </si>
  <si>
    <t>Thị xã Bình Minh tập trung xây dựng đạt tiêu chí đô thị loại III vào năm 2025 (số điểm bằng với giai đoạn 2016 - 2020)</t>
  </si>
  <si>
    <t>Thành phố Vĩnh Long là đô thị loại II, đề xuất 100 điểm (số điểm bằng với giai đoạn 2016 - 2020)</t>
  </si>
  <si>
    <t xml:space="preserve"> - Đến 2% được tính 1 điểm</t>
  </si>
  <si>
    <t xml:space="preserve"> - Từ 2% trở lên, cứ tăng 1% được cộng 1 điểm</t>
  </si>
  <si>
    <t xml:space="preserve"> Điểm tổng cộng</t>
  </si>
  <si>
    <t xml:space="preserve"> - Dưới 1.000 ha được tính 5 điểm</t>
  </si>
  <si>
    <t xml:space="preserve"> - Từ 1.000 ha đến dưới 5.000 ha, cứ 1.000
ha được cộng 0,5 điểm</t>
  </si>
  <si>
    <t xml:space="preserve"> - Từ 5.000 ha trở lên, cứ 1.000 ha được cộng 0,3 điểm</t>
  </si>
  <si>
    <t>Tiêu chí tỷ lệ diện tích (DT) đất trồng lúa/ tổng diện tích đất tự nhiên</t>
  </si>
  <si>
    <t xml:space="preserve"> - DT trồng lúa cả năm</t>
  </si>
  <si>
    <t xml:space="preserve"> - Tỷ lệ DT đất trồng lúa/DT đất tự nhiên</t>
  </si>
  <si>
    <t>Số vốn bình quân cho 1 điểm</t>
  </si>
  <si>
    <t>Đối với huyện mới chia tách</t>
  </si>
  <si>
    <t xml:space="preserve"> - Trên 50%, cứ 1% tăng thêm 0,2 điểm</t>
  </si>
  <si>
    <t>Trong giai đoạn 2016-2020, huyện Long Hồ có mức thu ngân sách nhà nước tăng nhanh so với các địa phương khác nên đối với tiêu chí này có số điểm tăng khá và tác động tăng chung đối với số vốn phân cấp cho huyện</t>
  </si>
  <si>
    <t xml:space="preserve"> - Cứ 1.000 người tính 1 điểm (phần số lẻ dân số sẽ tính thêm điểm lẻ)</t>
  </si>
  <si>
    <t xml:space="preserve"> - Từ trên 100.000 dân số, cứ 10.000 dân tăng thêm cộng thêm 1 điểm (phần số lẻ dân số sẽ tính thêm điểm lẻ)</t>
  </si>
  <si>
    <t>Thuyết minh, ghi chú nội dung đề xuất, tính toán (một số nội dung đã được thể hiện tại dự thảo Quy định kèm theo)</t>
  </si>
  <si>
    <t>Mục tiêu đến năm 2025, Vũng Liêm và Trà Ôn đạt tiêu chí đô thị loại IV theo CTHĐ của Tỉnh ủy nên đề xuất mỗi địa phương là 30 điểm, cao hơn các huyện khác 10 điểm</t>
  </si>
  <si>
    <t>Dự kiến tổng vốn CĐNS phân cấp hàng năm cho UBND các huyện, thị xã, thành phố trong giai đoạn 2021-2025 là 145,2 tỷ đồng (ổn định cho cả giai đoạn). Qua thực hiện, vốn đầu tư công nguồn CĐNS tỉnh giai đoạn 2016-2020 tăng gần 8%/năm (dự kiến từ đầu giai đoạn 2016-2020 là 10%/năm); đồng thời, giai đoạn 2021-2025 dự kiến nguồn vốn này tăng chậm và đạt dưới 10%/năm (dự kiến  nguồn CĐNS năm 2021 sẽ thấp hơn năm 2020). Theo thực tế hiện nay, để hỗ trợ tăng thêm cho các huyện, thị xã, thành phố trong thực hiện các mục tiêu đầu tư phát triển, đối ứng ngân sách cấp trên,... đề nghị tổng mức hỗ trợ cho cấp huyện tăng 10% so với giai đoạn 2016-2020. Theo đó tổng số vố hỗ trợ là 145,2 tỷ đồng.</t>
  </si>
  <si>
    <t>Huyện Bình Tân đến nay vẫn cần tiếp tục hỗ trợ thêm để hoàn thiện kết cấu hạ tầng phát riển kinh tế - xã hội.</t>
  </si>
  <si>
    <t>CÁC TIÊU CHÍ VÀ ĐỊNH MỨC PHÂN BỔ VỐN 
ĐẦU TƯ CÔNG NGUỒN NGÂN SÁCH TỈNH VĨNH LONG
GIAI ĐOẠN 2021 – 2025</t>
  </si>
  <si>
    <t>Nghìn đồng</t>
  </si>
  <si>
    <t>Tổng số điểm từng huyện, thị xã, thành phố**</t>
  </si>
  <si>
    <t>Số vốn cân đối cho từng huyện, thị xã, thành phố***</t>
  </si>
  <si>
    <t>Đô thị loại II</t>
  </si>
  <si>
    <t>Đô thị loại III</t>
  </si>
  <si>
    <t>Đô thị loại IV và V*</t>
  </si>
  <si>
    <t>Đối với huyện mới chia tách (huyện Bình Tân)</t>
  </si>
  <si>
    <t>*: Mục tiêu đến năm 2025, huyện Vũng Liêm và huyện Trà Ôn đạt tiêu chí đô thị loại IV theo CTHĐ của Tỉnh ủy nên đề xuất mỗi địa phương là 30 điểm để có điều kiện đầu tư thực hiện các tiêu chí  đạt đô thị loại IV.
**: Số điểm từng huyện, thị xã, thành phố làm tròn đến 02 số lẻ.
***: Số vốn cân đối cho từng huyện, thị xã, thành phố được làm tròn đến đơn vị triệu đồng, không tính phần lẻ trăm nghìn đồng.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</si>
</sst>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
    <numFmt numFmtId="176" formatCode="0.000"/>
    <numFmt numFmtId="177" formatCode="[$-42A]dd\ mmmm\ yyyy"/>
    <numFmt numFmtId="178" formatCode="[$-42A]h:mm:ss\ AM/PM"/>
    <numFmt numFmtId="179" formatCode="#,##0.00000"/>
    <numFmt numFmtId="180" formatCode="#,##0.000000"/>
  </numFmts>
  <fonts count="51">
    <font>
      <sz val="12"/>
      <name val="Arial"/>
      <family val="0"/>
    </font>
    <font>
      <sz val="8"/>
      <name val="Arial"/>
      <family val="2"/>
    </font>
    <font>
      <b/>
      <sz val="12"/>
      <name val="Times New Roman"/>
      <family val="1"/>
    </font>
    <font>
      <sz val="12"/>
      <name val="Times New Roman"/>
      <family val="1"/>
    </font>
    <font>
      <b/>
      <i/>
      <sz val="12"/>
      <name val="Times New Roman"/>
      <family val="1"/>
    </font>
    <font>
      <b/>
      <sz val="12"/>
      <color indexed="10"/>
      <name val="Times New Roman"/>
      <family val="1"/>
    </font>
    <font>
      <u val="single"/>
      <sz val="12"/>
      <name val="Times New Roman"/>
      <family val="1"/>
    </font>
    <font>
      <b/>
      <u val="single"/>
      <sz val="12"/>
      <name val="Times New Roman"/>
      <family val="1"/>
    </font>
    <font>
      <b/>
      <sz val="13"/>
      <name val="Times New Roman"/>
      <family val="1"/>
    </font>
    <font>
      <b/>
      <i/>
      <u val="single"/>
      <sz val="12"/>
      <name val="Times New Roman"/>
      <family val="1"/>
    </font>
    <font>
      <sz val="13"/>
      <name val="Times New Roman"/>
      <family val="1"/>
    </font>
    <font>
      <i/>
      <sz val="12"/>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top" wrapText="1"/>
    </xf>
    <xf numFmtId="0" fontId="2" fillId="0" borderId="0" xfId="0" applyFont="1" applyFill="1" applyAlignment="1">
      <alignment vertical="top" wrapText="1"/>
    </xf>
    <xf numFmtId="0" fontId="4" fillId="0" borderId="0" xfId="0" applyFont="1" applyFill="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3" fillId="0" borderId="0" xfId="0" applyFont="1" applyBorder="1" applyAlignment="1">
      <alignment/>
    </xf>
    <xf numFmtId="0" fontId="4" fillId="0" borderId="0" xfId="0" applyFont="1" applyBorder="1" applyAlignment="1">
      <alignment vertical="top" wrapText="1"/>
    </xf>
    <xf numFmtId="0" fontId="4" fillId="0" borderId="0" xfId="0" applyFont="1" applyBorder="1" applyAlignment="1">
      <alignment horizontal="center" vertical="top" wrapText="1"/>
    </xf>
    <xf numFmtId="4" fontId="4" fillId="0" borderId="0" xfId="42" applyNumberFormat="1" applyFont="1" applyBorder="1" applyAlignment="1">
      <alignment vertical="top" wrapText="1"/>
    </xf>
    <xf numFmtId="4" fontId="5" fillId="0" borderId="0" xfId="42" applyNumberFormat="1" applyFont="1" applyBorder="1" applyAlignment="1">
      <alignment vertical="top" wrapText="1"/>
    </xf>
    <xf numFmtId="4" fontId="5" fillId="0" borderId="0" xfId="42" applyNumberFormat="1" applyFont="1" applyFill="1" applyBorder="1" applyAlignment="1">
      <alignment vertical="top" wrapText="1"/>
    </xf>
    <xf numFmtId="0" fontId="2" fillId="0" borderId="10" xfId="0" applyFont="1" applyFill="1" applyBorder="1" applyAlignment="1">
      <alignment vertical="center" wrapText="1"/>
    </xf>
    <xf numFmtId="4" fontId="3" fillId="0" borderId="10" xfId="0" applyNumberFormat="1"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4" fontId="2" fillId="33"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vertical="center" wrapText="1"/>
    </xf>
    <xf numFmtId="173" fontId="3"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9" fillId="0" borderId="10" xfId="0" applyNumberFormat="1" applyFont="1" applyFill="1" applyBorder="1" applyAlignment="1">
      <alignment vertical="center" wrapText="1"/>
    </xf>
    <xf numFmtId="4" fontId="7" fillId="33" borderId="10" xfId="0" applyNumberFormat="1" applyFont="1" applyFill="1" applyBorder="1" applyAlignment="1">
      <alignment vertical="center" wrapText="1"/>
    </xf>
    <xf numFmtId="0" fontId="2" fillId="0" borderId="10" xfId="0" applyFont="1" applyBorder="1" applyAlignment="1">
      <alignment vertical="center" wrapText="1"/>
    </xf>
    <xf numFmtId="4" fontId="3" fillId="0" borderId="10" xfId="0" applyNumberFormat="1" applyFont="1" applyBorder="1" applyAlignment="1">
      <alignment vertical="center" wrapText="1"/>
    </xf>
    <xf numFmtId="0" fontId="2" fillId="0" borderId="10" xfId="0" applyFont="1" applyBorder="1" applyAlignment="1">
      <alignment horizontal="center" vertical="center" wrapText="1"/>
    </xf>
    <xf numFmtId="4" fontId="2" fillId="0" borderId="10" xfId="0" applyNumberFormat="1" applyFont="1" applyFill="1" applyBorder="1" applyAlignment="1">
      <alignment vertical="center" wrapText="1"/>
    </xf>
    <xf numFmtId="0" fontId="3" fillId="0" borderId="10" xfId="0" applyFont="1" applyBorder="1" applyAlignment="1">
      <alignment vertical="center" wrapText="1"/>
    </xf>
    <xf numFmtId="4" fontId="3" fillId="0" borderId="10" xfId="42" applyNumberFormat="1" applyFont="1" applyBorder="1" applyAlignment="1">
      <alignment vertical="center" wrapText="1"/>
    </xf>
    <xf numFmtId="4" fontId="3" fillId="0" borderId="10" xfId="42" applyNumberFormat="1" applyFont="1" applyFill="1" applyBorder="1" applyAlignment="1">
      <alignment vertical="center" wrapText="1"/>
    </xf>
    <xf numFmtId="4" fontId="2" fillId="0" borderId="10" xfId="42" applyNumberFormat="1" applyFont="1" applyBorder="1" applyAlignment="1">
      <alignment vertical="center" wrapText="1"/>
    </xf>
    <xf numFmtId="4" fontId="2" fillId="0" borderId="10" xfId="42" applyNumberFormat="1" applyFont="1" applyFill="1" applyBorder="1" applyAlignment="1">
      <alignment vertical="center" wrapText="1"/>
    </xf>
    <xf numFmtId="172" fontId="2" fillId="0" borderId="10" xfId="42" applyNumberFormat="1" applyFont="1" applyBorder="1" applyAlignment="1">
      <alignment vertical="center" wrapText="1"/>
    </xf>
    <xf numFmtId="0" fontId="2" fillId="19" borderId="10" xfId="0" applyFont="1" applyFill="1" applyBorder="1" applyAlignment="1">
      <alignment vertical="center" wrapText="1"/>
    </xf>
    <xf numFmtId="0" fontId="2" fillId="19" borderId="10" xfId="0" applyFont="1" applyFill="1" applyBorder="1" applyAlignment="1">
      <alignment horizontal="center" vertical="center" wrapText="1"/>
    </xf>
    <xf numFmtId="172" fontId="3" fillId="0" borderId="10" xfId="0" applyNumberFormat="1" applyFont="1" applyFill="1" applyBorder="1" applyAlignment="1">
      <alignment vertical="center" wrapText="1"/>
    </xf>
    <xf numFmtId="172" fontId="6" fillId="0" borderId="10" xfId="0" applyNumberFormat="1" applyFont="1" applyFill="1" applyBorder="1" applyAlignment="1">
      <alignment vertical="center" wrapText="1"/>
    </xf>
    <xf numFmtId="172" fontId="3" fillId="0" borderId="10" xfId="0" applyNumberFormat="1" applyFont="1" applyFill="1" applyBorder="1" applyAlignment="1">
      <alignment horizontal="right" vertical="center" wrapText="1"/>
    </xf>
    <xf numFmtId="173" fontId="3"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4" fillId="0" borderId="10" xfId="0" applyFont="1" applyFill="1" applyBorder="1" applyAlignment="1">
      <alignment vertical="top" wrapText="1"/>
    </xf>
    <xf numFmtId="0" fontId="3" fillId="0" borderId="10" xfId="0" applyFont="1" applyBorder="1" applyAlignment="1">
      <alignment vertical="top" wrapText="1"/>
    </xf>
    <xf numFmtId="0" fontId="4"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Border="1" applyAlignment="1">
      <alignment horizontal="center" vertical="center"/>
    </xf>
    <xf numFmtId="4" fontId="2" fillId="19" borderId="10" xfId="42" applyNumberFormat="1" applyFont="1" applyFill="1" applyBorder="1" applyAlignment="1">
      <alignment vertical="center" wrapText="1"/>
    </xf>
    <xf numFmtId="172" fontId="2" fillId="0" borderId="10" xfId="0" applyNumberFormat="1" applyFont="1" applyFill="1" applyBorder="1" applyAlignment="1">
      <alignment vertical="center" wrapText="1"/>
    </xf>
    <xf numFmtId="4" fontId="10" fillId="0" borderId="10" xfId="0" applyNumberFormat="1" applyFont="1" applyFill="1" applyBorder="1" applyAlignment="1">
      <alignment vertical="center"/>
    </xf>
    <xf numFmtId="4" fontId="9" fillId="0" borderId="10" xfId="42" applyNumberFormat="1" applyFont="1" applyFill="1" applyBorder="1" applyAlignment="1">
      <alignment vertical="center" wrapText="1"/>
    </xf>
    <xf numFmtId="3" fontId="2"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4" fontId="3" fillId="0" borderId="10" xfId="0" applyNumberFormat="1" applyFont="1" applyFill="1" applyBorder="1" applyAlignment="1">
      <alignment horizontal="right" vertical="center" wrapText="1"/>
    </xf>
    <xf numFmtId="171" fontId="3" fillId="0" borderId="10" xfId="0" applyNumberFormat="1" applyFont="1" applyFill="1" applyBorder="1" applyAlignment="1">
      <alignment vertical="center" wrapText="1"/>
    </xf>
    <xf numFmtId="0" fontId="4" fillId="0" borderId="10" xfId="0" applyFont="1" applyBorder="1" applyAlignment="1">
      <alignment vertical="center" wrapText="1"/>
    </xf>
    <xf numFmtId="4" fontId="6" fillId="0" borderId="10" xfId="0" applyNumberFormat="1"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4" fontId="11" fillId="0" borderId="10" xfId="0" applyNumberFormat="1" applyFont="1" applyBorder="1" applyAlignment="1">
      <alignment vertical="center" wrapText="1"/>
    </xf>
    <xf numFmtId="4" fontId="11" fillId="0"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3" fontId="2" fillId="0" borderId="10" xfId="42" applyNumberFormat="1"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4" fontId="4" fillId="0" borderId="0" xfId="42" applyNumberFormat="1" applyFont="1" applyBorder="1" applyAlignment="1">
      <alignment vertical="center" wrapText="1"/>
    </xf>
    <xf numFmtId="4" fontId="5" fillId="0" borderId="0" xfId="42" applyNumberFormat="1" applyFont="1" applyBorder="1" applyAlignment="1">
      <alignment vertical="center" wrapText="1"/>
    </xf>
    <xf numFmtId="4" fontId="5" fillId="0" borderId="0" xfId="42" applyNumberFormat="1" applyFont="1" applyFill="1" applyBorder="1" applyAlignment="1">
      <alignment vertical="center" wrapText="1"/>
    </xf>
    <xf numFmtId="4" fontId="2" fillId="0" borderId="10" xfId="0" applyNumberFormat="1" applyFont="1" applyBorder="1" applyAlignment="1">
      <alignment vertical="center" wrapText="1"/>
    </xf>
    <xf numFmtId="3" fontId="2" fillId="19" borderId="10" xfId="42" applyNumberFormat="1" applyFont="1" applyFill="1" applyBorder="1" applyAlignment="1">
      <alignment vertical="center" wrapText="1"/>
    </xf>
    <xf numFmtId="0" fontId="3" fillId="0" borderId="10" xfId="0" applyFont="1" applyBorder="1" applyAlignment="1" quotePrefix="1">
      <alignment vertical="center" wrapText="1"/>
    </xf>
    <xf numFmtId="172" fontId="4" fillId="0" borderId="10" xfId="0" applyNumberFormat="1" applyFont="1" applyFill="1" applyBorder="1" applyAlignment="1">
      <alignment vertical="center" wrapText="1"/>
    </xf>
    <xf numFmtId="4" fontId="12" fillId="0" borderId="10" xfId="0" applyNumberFormat="1" applyFont="1" applyFill="1" applyBorder="1" applyAlignment="1">
      <alignment vertical="center"/>
    </xf>
    <xf numFmtId="3" fontId="4" fillId="0" borderId="10" xfId="0" applyNumberFormat="1" applyFont="1" applyFill="1" applyBorder="1" applyAlignment="1">
      <alignment vertical="center" wrapText="1"/>
    </xf>
    <xf numFmtId="0" fontId="8" fillId="0" borderId="0" xfId="0" applyFont="1" applyAlignment="1">
      <alignment horizontal="center" vertic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0" xfId="0" applyFont="1" applyBorder="1" applyAlignment="1">
      <alignment horizontal="center" vertical="top"/>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6"/>
  <sheetViews>
    <sheetView zoomScale="80" zoomScaleNormal="80" zoomScalePageLayoutView="0" workbookViewId="0" topLeftCell="A52">
      <selection activeCell="A3" sqref="A3"/>
    </sheetView>
  </sheetViews>
  <sheetFormatPr defaultColWidth="8.88671875" defaultRowHeight="15"/>
  <cols>
    <col min="1" max="1" width="3.88671875" style="1" customWidth="1"/>
    <col min="2" max="2" width="38.3359375" style="1" customWidth="1"/>
    <col min="3" max="3" width="9.21484375" style="2" customWidth="1"/>
    <col min="4" max="4" width="10.88671875" style="1" customWidth="1"/>
    <col min="5" max="5" width="8.4453125" style="1" customWidth="1"/>
    <col min="6" max="6" width="9.77734375" style="1" customWidth="1"/>
    <col min="7" max="9" width="9.77734375" style="3" customWidth="1"/>
    <col min="10" max="11" width="9.77734375" style="1" customWidth="1"/>
    <col min="12" max="12" width="9.6640625" style="1" customWidth="1"/>
    <col min="13" max="13" width="0.23046875" style="1" hidden="1" customWidth="1"/>
    <col min="14" max="16384" width="8.88671875" style="1" customWidth="1"/>
  </cols>
  <sheetData>
    <row r="1" spans="1:12" ht="31.5" customHeight="1">
      <c r="A1" s="92" t="s">
        <v>55</v>
      </c>
      <c r="B1" s="92"/>
      <c r="C1" s="92"/>
      <c r="D1" s="92"/>
      <c r="E1" s="92"/>
      <c r="F1" s="92"/>
      <c r="G1" s="92"/>
      <c r="H1" s="92"/>
      <c r="I1" s="92"/>
      <c r="J1" s="92"/>
      <c r="K1" s="92"/>
      <c r="L1" s="92"/>
    </row>
    <row r="2" spans="1:12" ht="63.75" customHeight="1">
      <c r="A2" s="97" t="s">
        <v>82</v>
      </c>
      <c r="B2" s="98"/>
      <c r="C2" s="98"/>
      <c r="D2" s="98"/>
      <c r="E2" s="98"/>
      <c r="F2" s="98"/>
      <c r="G2" s="98"/>
      <c r="H2" s="98"/>
      <c r="I2" s="98"/>
      <c r="J2" s="98"/>
      <c r="K2" s="98"/>
      <c r="L2" s="98"/>
    </row>
    <row r="3" ht="15.75" customHeight="1"/>
    <row r="4" spans="1:13" s="12" customFormat="1" ht="24" customHeight="1">
      <c r="A4" s="96" t="s">
        <v>0</v>
      </c>
      <c r="B4" s="96" t="s">
        <v>1</v>
      </c>
      <c r="C4" s="96" t="s">
        <v>2</v>
      </c>
      <c r="D4" s="96" t="s">
        <v>3</v>
      </c>
      <c r="E4" s="96" t="s">
        <v>42</v>
      </c>
      <c r="F4" s="96"/>
      <c r="G4" s="96"/>
      <c r="H4" s="96"/>
      <c r="I4" s="96"/>
      <c r="J4" s="96"/>
      <c r="K4" s="96"/>
      <c r="L4" s="96"/>
      <c r="M4" s="93" t="s">
        <v>78</v>
      </c>
    </row>
    <row r="5" spans="1:13" s="12" customFormat="1" ht="50.25" customHeight="1">
      <c r="A5" s="96"/>
      <c r="B5" s="96"/>
      <c r="C5" s="96"/>
      <c r="D5" s="96"/>
      <c r="E5" s="52" t="s">
        <v>39</v>
      </c>
      <c r="F5" s="52" t="s">
        <v>43</v>
      </c>
      <c r="G5" s="53" t="s">
        <v>29</v>
      </c>
      <c r="H5" s="53" t="s">
        <v>30</v>
      </c>
      <c r="I5" s="53" t="s">
        <v>31</v>
      </c>
      <c r="J5" s="52" t="s">
        <v>32</v>
      </c>
      <c r="K5" s="52" t="s">
        <v>33</v>
      </c>
      <c r="L5" s="52" t="s">
        <v>34</v>
      </c>
      <c r="M5" s="94"/>
    </row>
    <row r="6" spans="1:13" ht="18" customHeight="1">
      <c r="A6" s="54">
        <v>1</v>
      </c>
      <c r="B6" s="54">
        <v>2</v>
      </c>
      <c r="C6" s="54">
        <v>3</v>
      </c>
      <c r="D6" s="54">
        <v>4</v>
      </c>
      <c r="E6" s="54">
        <v>5</v>
      </c>
      <c r="F6" s="54">
        <v>6</v>
      </c>
      <c r="G6" s="54">
        <v>7</v>
      </c>
      <c r="H6" s="54">
        <v>8</v>
      </c>
      <c r="I6" s="54">
        <v>9</v>
      </c>
      <c r="J6" s="54">
        <v>10</v>
      </c>
      <c r="K6" s="54">
        <v>11</v>
      </c>
      <c r="L6" s="54">
        <v>12</v>
      </c>
      <c r="M6" s="95"/>
    </row>
    <row r="7" spans="1:13" s="6" customFormat="1" ht="15.75">
      <c r="A7" s="46" t="s">
        <v>4</v>
      </c>
      <c r="B7" s="18" t="s">
        <v>35</v>
      </c>
      <c r="C7" s="5"/>
      <c r="D7" s="19"/>
      <c r="E7" s="19"/>
      <c r="F7" s="19"/>
      <c r="G7" s="19"/>
      <c r="H7" s="19"/>
      <c r="I7" s="19"/>
      <c r="J7" s="19"/>
      <c r="K7" s="19"/>
      <c r="L7" s="19"/>
      <c r="M7" s="47"/>
    </row>
    <row r="8" spans="1:13" s="7" customFormat="1" ht="15.75">
      <c r="A8" s="20" t="s">
        <v>5</v>
      </c>
      <c r="B8" s="21" t="s">
        <v>6</v>
      </c>
      <c r="C8" s="20" t="s">
        <v>10</v>
      </c>
      <c r="D8" s="22"/>
      <c r="E8" s="22">
        <f aca="true" t="shared" si="0" ref="E8:L8">E12+E16</f>
        <v>36.1284</v>
      </c>
      <c r="F8" s="22">
        <f t="shared" si="0"/>
        <v>36.682</v>
      </c>
      <c r="G8" s="22">
        <f t="shared" si="0"/>
        <v>37.0687</v>
      </c>
      <c r="H8" s="22">
        <f t="shared" si="0"/>
        <v>30.3</v>
      </c>
      <c r="I8" s="22">
        <f t="shared" si="0"/>
        <v>37.0428</v>
      </c>
      <c r="J8" s="22">
        <f t="shared" si="0"/>
        <v>39.3395</v>
      </c>
      <c r="K8" s="22">
        <f t="shared" si="0"/>
        <v>40.8816</v>
      </c>
      <c r="L8" s="22">
        <f t="shared" si="0"/>
        <v>30.3</v>
      </c>
      <c r="M8" s="48"/>
    </row>
    <row r="9" spans="1:13" s="7" customFormat="1" ht="33.75" customHeight="1">
      <c r="A9" s="46">
        <v>1</v>
      </c>
      <c r="B9" s="18" t="s">
        <v>56</v>
      </c>
      <c r="C9" s="46" t="s">
        <v>7</v>
      </c>
      <c r="D9" s="56">
        <f>SUM(E9:L9)</f>
        <v>1022.6189999999999</v>
      </c>
      <c r="E9" s="57">
        <v>137.904</v>
      </c>
      <c r="F9" s="57">
        <v>94.866</v>
      </c>
      <c r="G9" s="57">
        <v>167.687</v>
      </c>
      <c r="H9" s="57">
        <v>96.132</v>
      </c>
      <c r="I9" s="57">
        <v>149.308</v>
      </c>
      <c r="J9" s="57">
        <v>129.535</v>
      </c>
      <c r="K9" s="57">
        <v>151.476</v>
      </c>
      <c r="L9" s="57">
        <v>95.711</v>
      </c>
      <c r="M9" s="48"/>
    </row>
    <row r="10" spans="1:13" s="6" customFormat="1" ht="33.75" customHeight="1">
      <c r="A10" s="5"/>
      <c r="B10" s="25" t="s">
        <v>49</v>
      </c>
      <c r="C10" s="5" t="s">
        <v>8</v>
      </c>
      <c r="D10" s="19"/>
      <c r="E10" s="19">
        <f>IF(E9&gt;=1,30,0)</f>
        <v>30</v>
      </c>
      <c r="F10" s="19">
        <f aca="true" t="shared" si="1" ref="F10:L10">IF(F9&gt;=1,30,0)</f>
        <v>30</v>
      </c>
      <c r="G10" s="19">
        <f t="shared" si="1"/>
        <v>30</v>
      </c>
      <c r="H10" s="19">
        <f t="shared" si="1"/>
        <v>30</v>
      </c>
      <c r="I10" s="19">
        <f t="shared" si="1"/>
        <v>30</v>
      </c>
      <c r="J10" s="19">
        <f t="shared" si="1"/>
        <v>30</v>
      </c>
      <c r="K10" s="19">
        <f t="shared" si="1"/>
        <v>30</v>
      </c>
      <c r="L10" s="19">
        <f t="shared" si="1"/>
        <v>30</v>
      </c>
      <c r="M10" s="47"/>
    </row>
    <row r="11" spans="1:13" s="6" customFormat="1" ht="51.75" customHeight="1">
      <c r="A11" s="5"/>
      <c r="B11" s="25" t="s">
        <v>77</v>
      </c>
      <c r="C11" s="5" t="s">
        <v>8</v>
      </c>
      <c r="D11" s="19"/>
      <c r="E11" s="19">
        <f>(E9-100)/10</f>
        <v>3.7903999999999995</v>
      </c>
      <c r="F11" s="19">
        <v>0</v>
      </c>
      <c r="G11" s="19">
        <f>(G9-100)/10</f>
        <v>6.768700000000001</v>
      </c>
      <c r="H11" s="19">
        <v>0</v>
      </c>
      <c r="I11" s="19">
        <f>(I9-100)/10</f>
        <v>4.9308</v>
      </c>
      <c r="J11" s="19">
        <f>(J9-100)/10</f>
        <v>2.9534999999999996</v>
      </c>
      <c r="K11" s="19">
        <f>(K9-100)/10</f>
        <v>5.1476</v>
      </c>
      <c r="L11" s="19">
        <v>0</v>
      </c>
      <c r="M11" s="47"/>
    </row>
    <row r="12" spans="1:13" s="6" customFormat="1" ht="28.5" customHeight="1">
      <c r="A12" s="5"/>
      <c r="B12" s="23" t="s">
        <v>65</v>
      </c>
      <c r="C12" s="24"/>
      <c r="D12" s="27"/>
      <c r="E12" s="58">
        <f>SUM(E10:E11)</f>
        <v>33.7904</v>
      </c>
      <c r="F12" s="58">
        <f aca="true" t="shared" si="2" ref="F12:L12">SUM(F10:F11)</f>
        <v>30</v>
      </c>
      <c r="G12" s="58">
        <f t="shared" si="2"/>
        <v>36.7687</v>
      </c>
      <c r="H12" s="58">
        <f t="shared" si="2"/>
        <v>30</v>
      </c>
      <c r="I12" s="58">
        <f t="shared" si="2"/>
        <v>34.9308</v>
      </c>
      <c r="J12" s="58">
        <f t="shared" si="2"/>
        <v>32.9535</v>
      </c>
      <c r="K12" s="58">
        <f t="shared" si="2"/>
        <v>35.1476</v>
      </c>
      <c r="L12" s="58">
        <f t="shared" si="2"/>
        <v>30</v>
      </c>
      <c r="M12" s="47"/>
    </row>
    <row r="13" spans="1:13" s="8" customFormat="1" ht="28.5" customHeight="1">
      <c r="A13" s="46">
        <v>2</v>
      </c>
      <c r="B13" s="18" t="s">
        <v>9</v>
      </c>
      <c r="C13" s="46" t="s">
        <v>36</v>
      </c>
      <c r="D13" s="33"/>
      <c r="E13" s="59">
        <v>2338</v>
      </c>
      <c r="F13" s="59">
        <v>6682</v>
      </c>
      <c r="G13" s="59">
        <v>615</v>
      </c>
      <c r="H13" s="59">
        <v>315</v>
      </c>
      <c r="I13" s="59">
        <v>2112</v>
      </c>
      <c r="J13" s="59">
        <v>6386</v>
      </c>
      <c r="K13" s="59">
        <v>5734</v>
      </c>
      <c r="L13" s="59">
        <v>414</v>
      </c>
      <c r="M13" s="49"/>
    </row>
    <row r="14" spans="1:13" s="6" customFormat="1" ht="35.25" customHeight="1">
      <c r="A14" s="5"/>
      <c r="B14" s="25" t="s">
        <v>76</v>
      </c>
      <c r="C14" s="5" t="s">
        <v>10</v>
      </c>
      <c r="D14" s="19"/>
      <c r="E14" s="42">
        <f>IF(E13&gt;=1000,E13/1000,"-")</f>
        <v>2.338</v>
      </c>
      <c r="F14" s="42">
        <f aca="true" t="shared" si="3" ref="F14:L14">IF(F13&gt;=1000,F13/1000,"-")</f>
        <v>6.682</v>
      </c>
      <c r="G14" s="44" t="str">
        <f t="shared" si="3"/>
        <v>-</v>
      </c>
      <c r="H14" s="44" t="str">
        <f t="shared" si="3"/>
        <v>-</v>
      </c>
      <c r="I14" s="42">
        <f t="shared" si="3"/>
        <v>2.112</v>
      </c>
      <c r="J14" s="42">
        <f t="shared" si="3"/>
        <v>6.386</v>
      </c>
      <c r="K14" s="42">
        <f t="shared" si="3"/>
        <v>5.734</v>
      </c>
      <c r="L14" s="44" t="str">
        <f t="shared" si="3"/>
        <v>-</v>
      </c>
      <c r="M14" s="47"/>
    </row>
    <row r="15" spans="1:13" s="6" customFormat="1" ht="34.5" customHeight="1">
      <c r="A15" s="5"/>
      <c r="B15" s="25" t="s">
        <v>51</v>
      </c>
      <c r="C15" s="5" t="s">
        <v>10</v>
      </c>
      <c r="D15" s="19"/>
      <c r="E15" s="45" t="str">
        <f>IF(AND(E13&gt;=100,E13&lt;=1000),0.3,"-")</f>
        <v>-</v>
      </c>
      <c r="F15" s="45" t="str">
        <f aca="true" t="shared" si="4" ref="F15:L15">IF(AND(F13&gt;=100,F13&lt;=1000),0.3,"-")</f>
        <v>-</v>
      </c>
      <c r="G15" s="26">
        <f t="shared" si="4"/>
        <v>0.3</v>
      </c>
      <c r="H15" s="26">
        <f t="shared" si="4"/>
        <v>0.3</v>
      </c>
      <c r="I15" s="45" t="str">
        <f t="shared" si="4"/>
        <v>-</v>
      </c>
      <c r="J15" s="45" t="str">
        <f t="shared" si="4"/>
        <v>-</v>
      </c>
      <c r="K15" s="45" t="str">
        <f t="shared" si="4"/>
        <v>-</v>
      </c>
      <c r="L15" s="26">
        <f t="shared" si="4"/>
        <v>0.3</v>
      </c>
      <c r="M15" s="47"/>
    </row>
    <row r="16" spans="1:13" s="6" customFormat="1" ht="34.5" customHeight="1">
      <c r="A16" s="5"/>
      <c r="B16" s="23" t="s">
        <v>65</v>
      </c>
      <c r="C16" s="5" t="s">
        <v>10</v>
      </c>
      <c r="D16" s="19"/>
      <c r="E16" s="43">
        <f aca="true" t="shared" si="5" ref="E16:L16">SUM(E14:E15)</f>
        <v>2.338</v>
      </c>
      <c r="F16" s="43">
        <f t="shared" si="5"/>
        <v>6.682</v>
      </c>
      <c r="G16" s="43">
        <f t="shared" si="5"/>
        <v>0.3</v>
      </c>
      <c r="H16" s="43">
        <f t="shared" si="5"/>
        <v>0.3</v>
      </c>
      <c r="I16" s="43">
        <f t="shared" si="5"/>
        <v>2.112</v>
      </c>
      <c r="J16" s="43">
        <f t="shared" si="5"/>
        <v>6.386</v>
      </c>
      <c r="K16" s="43">
        <f t="shared" si="5"/>
        <v>5.734</v>
      </c>
      <c r="L16" s="43">
        <f t="shared" si="5"/>
        <v>0.3</v>
      </c>
      <c r="M16" s="47"/>
    </row>
    <row r="17" spans="1:13" s="7" customFormat="1" ht="15.75">
      <c r="A17" s="20" t="s">
        <v>11</v>
      </c>
      <c r="B17" s="21" t="s">
        <v>12</v>
      </c>
      <c r="C17" s="20" t="s">
        <v>10</v>
      </c>
      <c r="D17" s="22"/>
      <c r="E17" s="22">
        <f aca="true" t="shared" si="6" ref="E17:L17">E21+E25</f>
        <v>121.11120000000001</v>
      </c>
      <c r="F17" s="22">
        <f t="shared" si="6"/>
        <v>29.4192</v>
      </c>
      <c r="G17" s="22">
        <f t="shared" si="6"/>
        <v>41.3856</v>
      </c>
      <c r="H17" s="22">
        <f t="shared" si="6"/>
        <v>23.4332</v>
      </c>
      <c r="I17" s="22">
        <f t="shared" si="6"/>
        <v>28.082</v>
      </c>
      <c r="J17" s="22">
        <f t="shared" si="6"/>
        <v>22.1744</v>
      </c>
      <c r="K17" s="22">
        <f t="shared" si="6"/>
        <v>30.6156</v>
      </c>
      <c r="L17" s="22">
        <f t="shared" si="6"/>
        <v>26.3648</v>
      </c>
      <c r="M17" s="48"/>
    </row>
    <row r="18" spans="1:13" s="8" customFormat="1" ht="87" customHeight="1">
      <c r="A18" s="46">
        <v>1</v>
      </c>
      <c r="B18" s="18" t="s">
        <v>13</v>
      </c>
      <c r="C18" s="46" t="s">
        <v>14</v>
      </c>
      <c r="D18" s="33">
        <f>SUM(E18:L18)</f>
        <v>1348.9299999999998</v>
      </c>
      <c r="E18" s="33">
        <v>575.556</v>
      </c>
      <c r="F18" s="33">
        <v>117.096</v>
      </c>
      <c r="G18" s="33">
        <v>176.928</v>
      </c>
      <c r="H18" s="33">
        <v>87.166</v>
      </c>
      <c r="I18" s="33">
        <v>105.36</v>
      </c>
      <c r="J18" s="33">
        <v>69.072</v>
      </c>
      <c r="K18" s="33">
        <v>115.928</v>
      </c>
      <c r="L18" s="33">
        <v>101.824</v>
      </c>
      <c r="M18" s="47" t="s">
        <v>75</v>
      </c>
    </row>
    <row r="19" spans="1:13" s="6" customFormat="1" ht="31.5" customHeight="1">
      <c r="A19" s="5"/>
      <c r="B19" s="25" t="s">
        <v>50</v>
      </c>
      <c r="C19" s="5" t="s">
        <v>10</v>
      </c>
      <c r="D19" s="19"/>
      <c r="E19" s="26">
        <v>10</v>
      </c>
      <c r="F19" s="26">
        <v>10</v>
      </c>
      <c r="G19" s="26">
        <v>10</v>
      </c>
      <c r="H19" s="26">
        <v>10</v>
      </c>
      <c r="I19" s="26">
        <v>10</v>
      </c>
      <c r="J19" s="26">
        <v>10</v>
      </c>
      <c r="K19" s="26">
        <v>10</v>
      </c>
      <c r="L19" s="26">
        <v>10</v>
      </c>
      <c r="M19" s="47"/>
    </row>
    <row r="20" spans="1:13" s="6" customFormat="1" ht="31.5" customHeight="1">
      <c r="A20" s="5"/>
      <c r="B20" s="25" t="s">
        <v>58</v>
      </c>
      <c r="C20" s="5" t="s">
        <v>10</v>
      </c>
      <c r="D20" s="19"/>
      <c r="E20" s="26">
        <f>(E18-20)/5</f>
        <v>111.11120000000001</v>
      </c>
      <c r="F20" s="26">
        <f aca="true" t="shared" si="7" ref="F20:L20">(F18-20)/5</f>
        <v>19.4192</v>
      </c>
      <c r="G20" s="26">
        <f t="shared" si="7"/>
        <v>31.3856</v>
      </c>
      <c r="H20" s="26">
        <f t="shared" si="7"/>
        <v>13.4332</v>
      </c>
      <c r="I20" s="26">
        <f t="shared" si="7"/>
        <v>17.072</v>
      </c>
      <c r="J20" s="26">
        <f t="shared" si="7"/>
        <v>9.814400000000001</v>
      </c>
      <c r="K20" s="26">
        <f t="shared" si="7"/>
        <v>19.1856</v>
      </c>
      <c r="L20" s="26">
        <f t="shared" si="7"/>
        <v>16.3648</v>
      </c>
      <c r="M20" s="47"/>
    </row>
    <row r="21" spans="1:13" s="6" customFormat="1" ht="31.5" customHeight="1">
      <c r="A21" s="5"/>
      <c r="B21" s="23" t="s">
        <v>65</v>
      </c>
      <c r="C21" s="5"/>
      <c r="D21" s="19"/>
      <c r="E21" s="60">
        <f aca="true" t="shared" si="8" ref="E21:L21">E20+E19</f>
        <v>121.11120000000001</v>
      </c>
      <c r="F21" s="60">
        <f t="shared" si="8"/>
        <v>29.4192</v>
      </c>
      <c r="G21" s="60">
        <f t="shared" si="8"/>
        <v>41.3856</v>
      </c>
      <c r="H21" s="60">
        <f t="shared" si="8"/>
        <v>23.4332</v>
      </c>
      <c r="I21" s="60">
        <f t="shared" si="8"/>
        <v>27.072</v>
      </c>
      <c r="J21" s="60">
        <f t="shared" si="8"/>
        <v>19.8144</v>
      </c>
      <c r="K21" s="60">
        <f t="shared" si="8"/>
        <v>29.1856</v>
      </c>
      <c r="L21" s="60">
        <f t="shared" si="8"/>
        <v>26.3648</v>
      </c>
      <c r="M21" s="47"/>
    </row>
    <row r="22" spans="1:13" s="8" customFormat="1" ht="31.5" customHeight="1">
      <c r="A22" s="46">
        <v>2</v>
      </c>
      <c r="B22" s="18" t="s">
        <v>16</v>
      </c>
      <c r="C22" s="46" t="s">
        <v>15</v>
      </c>
      <c r="D22" s="33"/>
      <c r="E22" s="33">
        <v>0.6</v>
      </c>
      <c r="F22" s="33">
        <v>1.49</v>
      </c>
      <c r="G22" s="33">
        <v>1.43</v>
      </c>
      <c r="H22" s="33">
        <v>1.05</v>
      </c>
      <c r="I22" s="33">
        <v>2.01</v>
      </c>
      <c r="J22" s="33">
        <v>3.36</v>
      </c>
      <c r="K22" s="33">
        <v>2.43</v>
      </c>
      <c r="L22" s="33">
        <v>1.51</v>
      </c>
      <c r="M22" s="49"/>
    </row>
    <row r="23" spans="1:13" s="6" customFormat="1" ht="31.5" customHeight="1">
      <c r="A23" s="5"/>
      <c r="B23" s="25" t="s">
        <v>63</v>
      </c>
      <c r="C23" s="5" t="s">
        <v>10</v>
      </c>
      <c r="D23" s="19"/>
      <c r="E23" s="61" t="str">
        <f>IF(E22&gt;=2,1,"-")</f>
        <v>-</v>
      </c>
      <c r="F23" s="61" t="str">
        <f aca="true" t="shared" si="9" ref="F23:L23">IF(F22&gt;=2,1,"-")</f>
        <v>-</v>
      </c>
      <c r="G23" s="61" t="str">
        <f t="shared" si="9"/>
        <v>-</v>
      </c>
      <c r="H23" s="61" t="str">
        <f t="shared" si="9"/>
        <v>-</v>
      </c>
      <c r="I23" s="61">
        <f t="shared" si="9"/>
        <v>1</v>
      </c>
      <c r="J23" s="61">
        <f t="shared" si="9"/>
        <v>1</v>
      </c>
      <c r="K23" s="61">
        <f t="shared" si="9"/>
        <v>1</v>
      </c>
      <c r="L23" s="61" t="str">
        <f t="shared" si="9"/>
        <v>-</v>
      </c>
      <c r="M23" s="47"/>
    </row>
    <row r="24" spans="1:13" s="6" customFormat="1" ht="31.5" customHeight="1">
      <c r="A24" s="5"/>
      <c r="B24" s="25" t="s">
        <v>64</v>
      </c>
      <c r="C24" s="5" t="s">
        <v>10</v>
      </c>
      <c r="D24" s="19"/>
      <c r="E24" s="61" t="str">
        <f>IF(E22&gt;=2,(E22-2),"-")</f>
        <v>-</v>
      </c>
      <c r="F24" s="61" t="str">
        <f aca="true" t="shared" si="10" ref="F24:L24">IF(F22&gt;=2,(F22-2),"-")</f>
        <v>-</v>
      </c>
      <c r="G24" s="61" t="str">
        <f t="shared" si="10"/>
        <v>-</v>
      </c>
      <c r="H24" s="61" t="str">
        <f t="shared" si="10"/>
        <v>-</v>
      </c>
      <c r="I24" s="61">
        <f t="shared" si="10"/>
        <v>0.009999999999999787</v>
      </c>
      <c r="J24" s="61">
        <f t="shared" si="10"/>
        <v>1.3599999999999999</v>
      </c>
      <c r="K24" s="61">
        <f t="shared" si="10"/>
        <v>0.43000000000000016</v>
      </c>
      <c r="L24" s="61" t="str">
        <f t="shared" si="10"/>
        <v>-</v>
      </c>
      <c r="M24" s="47"/>
    </row>
    <row r="25" spans="1:13" s="6" customFormat="1" ht="31.5" customHeight="1">
      <c r="A25" s="5"/>
      <c r="B25" s="23" t="s">
        <v>65</v>
      </c>
      <c r="C25" s="24" t="s">
        <v>10</v>
      </c>
      <c r="D25" s="27"/>
      <c r="E25" s="28">
        <f aca="true" t="shared" si="11" ref="E25:L25">SUM(E23:E24)</f>
        <v>0</v>
      </c>
      <c r="F25" s="28">
        <f t="shared" si="11"/>
        <v>0</v>
      </c>
      <c r="G25" s="28">
        <f t="shared" si="11"/>
        <v>0</v>
      </c>
      <c r="H25" s="28">
        <f t="shared" si="11"/>
        <v>0</v>
      </c>
      <c r="I25" s="28">
        <f t="shared" si="11"/>
        <v>1.0099999999999998</v>
      </c>
      <c r="J25" s="28">
        <f t="shared" si="11"/>
        <v>2.36</v>
      </c>
      <c r="K25" s="28">
        <f t="shared" si="11"/>
        <v>1.4300000000000002</v>
      </c>
      <c r="L25" s="28">
        <f t="shared" si="11"/>
        <v>0</v>
      </c>
      <c r="M25" s="47"/>
    </row>
    <row r="26" spans="1:13" s="7" customFormat="1" ht="35.25" customHeight="1">
      <c r="A26" s="20" t="s">
        <v>17</v>
      </c>
      <c r="B26" s="21" t="s">
        <v>18</v>
      </c>
      <c r="C26" s="20" t="s">
        <v>10</v>
      </c>
      <c r="D26" s="22"/>
      <c r="E26" s="22">
        <f aca="true" t="shared" si="12" ref="E26:K26">+E31</f>
        <v>6.888</v>
      </c>
      <c r="F26" s="22">
        <f t="shared" si="12"/>
        <v>8.308</v>
      </c>
      <c r="G26" s="22">
        <f t="shared" si="12"/>
        <v>11.3878</v>
      </c>
      <c r="H26" s="22">
        <f t="shared" si="12"/>
        <v>10.3762</v>
      </c>
      <c r="I26" s="22">
        <f t="shared" si="12"/>
        <v>14.7892</v>
      </c>
      <c r="J26" s="22">
        <f t="shared" si="12"/>
        <v>13.514199999999999</v>
      </c>
      <c r="K26" s="22">
        <f t="shared" si="12"/>
        <v>14.221</v>
      </c>
      <c r="L26" s="22">
        <f>+L31</f>
        <v>10.2421</v>
      </c>
      <c r="M26" s="48"/>
    </row>
    <row r="27" spans="1:13" s="6" customFormat="1" ht="35.25" customHeight="1">
      <c r="A27" s="5"/>
      <c r="B27" s="25" t="s">
        <v>52</v>
      </c>
      <c r="C27" s="5" t="s">
        <v>19</v>
      </c>
      <c r="D27" s="19">
        <f>SUM(E27:L27)</f>
        <v>152.571</v>
      </c>
      <c r="E27" s="19">
        <v>4.776</v>
      </c>
      <c r="F27" s="19">
        <v>9.36</v>
      </c>
      <c r="G27" s="19">
        <v>19.626</v>
      </c>
      <c r="H27" s="19">
        <v>16.254</v>
      </c>
      <c r="I27" s="19">
        <v>30.964</v>
      </c>
      <c r="J27" s="19">
        <v>26.714</v>
      </c>
      <c r="K27" s="19">
        <v>29.07</v>
      </c>
      <c r="L27" s="19">
        <v>15.807</v>
      </c>
      <c r="M27" s="47"/>
    </row>
    <row r="28" spans="1:13" s="6" customFormat="1" ht="35.25" customHeight="1">
      <c r="A28" s="5"/>
      <c r="B28" s="25" t="s">
        <v>66</v>
      </c>
      <c r="C28" s="5" t="s">
        <v>10</v>
      </c>
      <c r="D28" s="19"/>
      <c r="E28" s="19">
        <v>5</v>
      </c>
      <c r="F28" s="19">
        <v>5</v>
      </c>
      <c r="G28" s="19">
        <v>5</v>
      </c>
      <c r="H28" s="19">
        <v>5</v>
      </c>
      <c r="I28" s="19">
        <v>5</v>
      </c>
      <c r="J28" s="19">
        <v>5</v>
      </c>
      <c r="K28" s="19">
        <v>5</v>
      </c>
      <c r="L28" s="19">
        <v>5</v>
      </c>
      <c r="M28" s="47"/>
    </row>
    <row r="29" spans="1:13" s="6" customFormat="1" ht="35.25" customHeight="1">
      <c r="A29" s="5"/>
      <c r="B29" s="25" t="s">
        <v>67</v>
      </c>
      <c r="C29" s="5" t="s">
        <v>10</v>
      </c>
      <c r="D29" s="19"/>
      <c r="E29" s="19">
        <f>(E27-1)*0.5</f>
        <v>1.888</v>
      </c>
      <c r="F29" s="19">
        <v>2</v>
      </c>
      <c r="G29" s="19">
        <v>2</v>
      </c>
      <c r="H29" s="19">
        <v>2</v>
      </c>
      <c r="I29" s="19">
        <v>2</v>
      </c>
      <c r="J29" s="19">
        <v>2</v>
      </c>
      <c r="K29" s="19">
        <v>2</v>
      </c>
      <c r="L29" s="19">
        <v>2</v>
      </c>
      <c r="M29" s="47"/>
    </row>
    <row r="30" spans="1:13" s="6" customFormat="1" ht="38.25" customHeight="1">
      <c r="A30" s="5"/>
      <c r="B30" s="25" t="s">
        <v>68</v>
      </c>
      <c r="C30" s="5" t="s">
        <v>10</v>
      </c>
      <c r="D30" s="19"/>
      <c r="E30" s="62">
        <v>0</v>
      </c>
      <c r="F30" s="19">
        <f aca="true" t="shared" si="13" ref="F30:L30">(F27-5)*0.3</f>
        <v>1.3079999999999998</v>
      </c>
      <c r="G30" s="19">
        <f t="shared" si="13"/>
        <v>4.3878</v>
      </c>
      <c r="H30" s="19">
        <f t="shared" si="13"/>
        <v>3.3762000000000003</v>
      </c>
      <c r="I30" s="19">
        <f t="shared" si="13"/>
        <v>7.789199999999999</v>
      </c>
      <c r="J30" s="19">
        <f t="shared" si="13"/>
        <v>6.5142</v>
      </c>
      <c r="K30" s="19">
        <f t="shared" si="13"/>
        <v>7.221</v>
      </c>
      <c r="L30" s="19">
        <f t="shared" si="13"/>
        <v>3.2421</v>
      </c>
      <c r="M30" s="47"/>
    </row>
    <row r="31" spans="1:13" s="6" customFormat="1" ht="30.75" customHeight="1">
      <c r="A31" s="5"/>
      <c r="B31" s="23" t="s">
        <v>65</v>
      </c>
      <c r="C31" s="24" t="s">
        <v>10</v>
      </c>
      <c r="D31" s="27"/>
      <c r="E31" s="28">
        <f aca="true" t="shared" si="14" ref="E31:L31">SUM(E28:E30)</f>
        <v>6.888</v>
      </c>
      <c r="F31" s="28">
        <f t="shared" si="14"/>
        <v>8.308</v>
      </c>
      <c r="G31" s="28">
        <f t="shared" si="14"/>
        <v>11.3878</v>
      </c>
      <c r="H31" s="28">
        <f t="shared" si="14"/>
        <v>10.3762</v>
      </c>
      <c r="I31" s="28">
        <f t="shared" si="14"/>
        <v>14.7892</v>
      </c>
      <c r="J31" s="28">
        <f t="shared" si="14"/>
        <v>13.514199999999999</v>
      </c>
      <c r="K31" s="28">
        <f t="shared" si="14"/>
        <v>14.221</v>
      </c>
      <c r="L31" s="28">
        <f t="shared" si="14"/>
        <v>10.2421</v>
      </c>
      <c r="M31" s="47"/>
    </row>
    <row r="32" spans="1:13" s="7" customFormat="1" ht="31.5">
      <c r="A32" s="20" t="s">
        <v>20</v>
      </c>
      <c r="B32" s="21" t="s">
        <v>69</v>
      </c>
      <c r="C32" s="20" t="s">
        <v>10</v>
      </c>
      <c r="D32" s="22"/>
      <c r="E32" s="22">
        <f aca="true" t="shared" si="15" ref="E32:L32">+E38</f>
        <v>4.704773869346734</v>
      </c>
      <c r="F32" s="22">
        <f t="shared" si="15"/>
        <v>55.269230769230774</v>
      </c>
      <c r="G32" s="22">
        <f t="shared" si="15"/>
        <v>56.69418118821971</v>
      </c>
      <c r="H32" s="22">
        <f t="shared" si="15"/>
        <v>62.803002337886056</v>
      </c>
      <c r="I32" s="22">
        <f t="shared" si="15"/>
        <v>63.45110450846144</v>
      </c>
      <c r="J32" s="22">
        <f t="shared" si="15"/>
        <v>58.83506775473535</v>
      </c>
      <c r="K32" s="22">
        <f t="shared" si="15"/>
        <v>68.85380116959064</v>
      </c>
      <c r="L32" s="22">
        <f t="shared" si="15"/>
        <v>51.64041247548555</v>
      </c>
      <c r="M32" s="48"/>
    </row>
    <row r="33" spans="1:13" s="6" customFormat="1" ht="33" customHeight="1">
      <c r="A33" s="5"/>
      <c r="B33" s="25" t="s">
        <v>70</v>
      </c>
      <c r="C33" s="5" t="s">
        <v>40</v>
      </c>
      <c r="D33" s="19">
        <f>SUM(E33:L33)</f>
        <v>155.41299999999998</v>
      </c>
      <c r="E33" s="19">
        <v>0.749</v>
      </c>
      <c r="F33" s="19">
        <v>7.146</v>
      </c>
      <c r="G33" s="19">
        <v>16.382</v>
      </c>
      <c r="H33" s="19">
        <v>18.532</v>
      </c>
      <c r="I33" s="19">
        <v>36.307</v>
      </c>
      <c r="J33" s="19">
        <v>25.158</v>
      </c>
      <c r="K33" s="19">
        <v>41.939</v>
      </c>
      <c r="L33" s="19">
        <v>9.2</v>
      </c>
      <c r="M33" s="47"/>
    </row>
    <row r="34" spans="1:13" s="6" customFormat="1" ht="33" customHeight="1">
      <c r="A34" s="5"/>
      <c r="B34" s="25" t="s">
        <v>71</v>
      </c>
      <c r="C34" s="5" t="s">
        <v>15</v>
      </c>
      <c r="D34" s="19"/>
      <c r="E34" s="33">
        <f aca="true" t="shared" si="16" ref="E34:L34">(E33/E27)*100</f>
        <v>15.682579564489114</v>
      </c>
      <c r="F34" s="33">
        <f t="shared" si="16"/>
        <v>76.34615384615385</v>
      </c>
      <c r="G34" s="33">
        <f t="shared" si="16"/>
        <v>83.47090594109855</v>
      </c>
      <c r="H34" s="33">
        <f t="shared" si="16"/>
        <v>114.0150116894303</v>
      </c>
      <c r="I34" s="33">
        <f t="shared" si="16"/>
        <v>117.2555225423072</v>
      </c>
      <c r="J34" s="33">
        <f t="shared" si="16"/>
        <v>94.17533877367673</v>
      </c>
      <c r="K34" s="33">
        <f t="shared" si="16"/>
        <v>144.26900584795322</v>
      </c>
      <c r="L34" s="33">
        <f t="shared" si="16"/>
        <v>58.20206237742772</v>
      </c>
      <c r="M34" s="47"/>
    </row>
    <row r="35" spans="1:13" s="6" customFormat="1" ht="33" customHeight="1">
      <c r="A35" s="5"/>
      <c r="B35" s="25" t="s">
        <v>60</v>
      </c>
      <c r="C35" s="5" t="s">
        <v>10</v>
      </c>
      <c r="D35" s="19"/>
      <c r="E35" s="19">
        <f>IF(E34&lt;=30,(E34*0.3),30)</f>
        <v>4.704773869346734</v>
      </c>
      <c r="F35" s="19">
        <f aca="true" t="shared" si="17" ref="F35:L35">IF(F34&lt;=30,(F34*0.3),30)</f>
        <v>30</v>
      </c>
      <c r="G35" s="19">
        <f t="shared" si="17"/>
        <v>30</v>
      </c>
      <c r="H35" s="19">
        <f t="shared" si="17"/>
        <v>30</v>
      </c>
      <c r="I35" s="19">
        <f t="shared" si="17"/>
        <v>30</v>
      </c>
      <c r="J35" s="19">
        <f t="shared" si="17"/>
        <v>30</v>
      </c>
      <c r="K35" s="19">
        <f t="shared" si="17"/>
        <v>30</v>
      </c>
      <c r="L35" s="19">
        <f t="shared" si="17"/>
        <v>30</v>
      </c>
      <c r="M35" s="47"/>
    </row>
    <row r="36" spans="1:13" s="6" customFormat="1" ht="33" customHeight="1">
      <c r="A36" s="5"/>
      <c r="B36" s="25" t="s">
        <v>59</v>
      </c>
      <c r="C36" s="5" t="s">
        <v>10</v>
      </c>
      <c r="D36" s="19"/>
      <c r="E36" s="61" t="str">
        <f>IF(E34&gt;=30,20,"-")</f>
        <v>-</v>
      </c>
      <c r="F36" s="19">
        <f aca="true" t="shared" si="18" ref="F36:L36">IF(F34&gt;=30,20,"-")</f>
        <v>20</v>
      </c>
      <c r="G36" s="19">
        <f t="shared" si="18"/>
        <v>20</v>
      </c>
      <c r="H36" s="19">
        <f t="shared" si="18"/>
        <v>20</v>
      </c>
      <c r="I36" s="19">
        <f t="shared" si="18"/>
        <v>20</v>
      </c>
      <c r="J36" s="19">
        <f t="shared" si="18"/>
        <v>20</v>
      </c>
      <c r="K36" s="19">
        <f t="shared" si="18"/>
        <v>20</v>
      </c>
      <c r="L36" s="19">
        <f t="shared" si="18"/>
        <v>20</v>
      </c>
      <c r="M36" s="47"/>
    </row>
    <row r="37" spans="1:13" s="6" customFormat="1" ht="33" customHeight="1">
      <c r="A37" s="5"/>
      <c r="B37" s="25" t="s">
        <v>74</v>
      </c>
      <c r="C37" s="5" t="s">
        <v>10</v>
      </c>
      <c r="D37" s="19"/>
      <c r="E37" s="61" t="str">
        <f>IF(E34&gt;=50,(E34-50)*0.2,"-")</f>
        <v>-</v>
      </c>
      <c r="F37" s="61">
        <f aca="true" t="shared" si="19" ref="F37:L37">IF(F34&gt;=50,(F34-50)*0.2,"-")</f>
        <v>5.269230769230771</v>
      </c>
      <c r="G37" s="61">
        <f t="shared" si="19"/>
        <v>6.69418118821971</v>
      </c>
      <c r="H37" s="61">
        <f t="shared" si="19"/>
        <v>12.80300233788606</v>
      </c>
      <c r="I37" s="61">
        <f t="shared" si="19"/>
        <v>13.451104508461441</v>
      </c>
      <c r="J37" s="61">
        <f t="shared" si="19"/>
        <v>8.835067754735347</v>
      </c>
      <c r="K37" s="61">
        <f t="shared" si="19"/>
        <v>18.853801169590646</v>
      </c>
      <c r="L37" s="61">
        <f t="shared" si="19"/>
        <v>1.6404124754855447</v>
      </c>
      <c r="M37" s="47"/>
    </row>
    <row r="38" spans="1:13" s="6" customFormat="1" ht="33" customHeight="1">
      <c r="A38" s="5"/>
      <c r="B38" s="23" t="s">
        <v>65</v>
      </c>
      <c r="C38" s="24" t="s">
        <v>10</v>
      </c>
      <c r="D38" s="27"/>
      <c r="E38" s="28">
        <f>SUM(E35:E37)</f>
        <v>4.704773869346734</v>
      </c>
      <c r="F38" s="28">
        <f aca="true" t="shared" si="20" ref="F38:L38">SUM(F35:F37)</f>
        <v>55.269230769230774</v>
      </c>
      <c r="G38" s="28">
        <f t="shared" si="20"/>
        <v>56.69418118821971</v>
      </c>
      <c r="H38" s="28">
        <f t="shared" si="20"/>
        <v>62.803002337886056</v>
      </c>
      <c r="I38" s="28">
        <f t="shared" si="20"/>
        <v>63.45110450846144</v>
      </c>
      <c r="J38" s="28">
        <f t="shared" si="20"/>
        <v>58.83506775473535</v>
      </c>
      <c r="K38" s="28">
        <f t="shared" si="20"/>
        <v>68.85380116959064</v>
      </c>
      <c r="L38" s="28">
        <f t="shared" si="20"/>
        <v>51.64041247548555</v>
      </c>
      <c r="M38" s="47"/>
    </row>
    <row r="39" spans="1:13" s="7" customFormat="1" ht="33" customHeight="1">
      <c r="A39" s="20" t="s">
        <v>24</v>
      </c>
      <c r="B39" s="21" t="s">
        <v>21</v>
      </c>
      <c r="C39" s="20" t="s">
        <v>10</v>
      </c>
      <c r="D39" s="22"/>
      <c r="E39" s="22">
        <f aca="true" t="shared" si="21" ref="E39:L39">E43</f>
        <v>11.5</v>
      </c>
      <c r="F39" s="22">
        <f t="shared" si="21"/>
        <v>10</v>
      </c>
      <c r="G39" s="22">
        <f t="shared" si="21"/>
        <v>17.5</v>
      </c>
      <c r="H39" s="22">
        <f t="shared" si="21"/>
        <v>13</v>
      </c>
      <c r="I39" s="22">
        <f t="shared" si="21"/>
        <v>25</v>
      </c>
      <c r="J39" s="22">
        <f t="shared" si="21"/>
        <v>16</v>
      </c>
      <c r="K39" s="22">
        <f t="shared" si="21"/>
        <v>20.5</v>
      </c>
      <c r="L39" s="22">
        <f t="shared" si="21"/>
        <v>10</v>
      </c>
      <c r="M39" s="48"/>
    </row>
    <row r="40" spans="1:13" s="9" customFormat="1" ht="27" customHeight="1">
      <c r="A40" s="4"/>
      <c r="B40" s="34" t="s">
        <v>22</v>
      </c>
      <c r="C40" s="4" t="s">
        <v>23</v>
      </c>
      <c r="D40" s="31">
        <f>SUM(E40:L40)</f>
        <v>107</v>
      </c>
      <c r="E40" s="31">
        <v>11</v>
      </c>
      <c r="F40" s="31">
        <v>8</v>
      </c>
      <c r="G40" s="19">
        <v>15</v>
      </c>
      <c r="H40" s="19">
        <v>12</v>
      </c>
      <c r="I40" s="19">
        <v>20</v>
      </c>
      <c r="J40" s="31">
        <v>14</v>
      </c>
      <c r="K40" s="31">
        <v>17</v>
      </c>
      <c r="L40" s="31">
        <v>10</v>
      </c>
      <c r="M40" s="50"/>
    </row>
    <row r="41" spans="1:13" s="9" customFormat="1" ht="27" customHeight="1">
      <c r="A41" s="4"/>
      <c r="B41" s="34" t="s">
        <v>53</v>
      </c>
      <c r="C41" s="4" t="s">
        <v>10</v>
      </c>
      <c r="D41" s="31"/>
      <c r="E41" s="31">
        <v>10</v>
      </c>
      <c r="F41" s="31">
        <v>10</v>
      </c>
      <c r="G41" s="19">
        <v>10</v>
      </c>
      <c r="H41" s="19">
        <v>10</v>
      </c>
      <c r="I41" s="19">
        <v>10</v>
      </c>
      <c r="J41" s="31">
        <v>10</v>
      </c>
      <c r="K41" s="31">
        <v>10</v>
      </c>
      <c r="L41" s="31">
        <v>10</v>
      </c>
      <c r="M41" s="50"/>
    </row>
    <row r="42" spans="1:13" s="9" customFormat="1" ht="39" customHeight="1">
      <c r="A42" s="4"/>
      <c r="B42" s="34" t="s">
        <v>57</v>
      </c>
      <c r="C42" s="4" t="s">
        <v>10</v>
      </c>
      <c r="D42" s="31"/>
      <c r="E42" s="31">
        <f>(E40-10)*1.5</f>
        <v>1.5</v>
      </c>
      <c r="F42" s="62">
        <v>0</v>
      </c>
      <c r="G42" s="19">
        <f aca="true" t="shared" si="22" ref="G42:L42">(G40-10)*1.5</f>
        <v>7.5</v>
      </c>
      <c r="H42" s="19">
        <f t="shared" si="22"/>
        <v>3</v>
      </c>
      <c r="I42" s="19">
        <f t="shared" si="22"/>
        <v>15</v>
      </c>
      <c r="J42" s="31">
        <f t="shared" si="22"/>
        <v>6</v>
      </c>
      <c r="K42" s="31">
        <f t="shared" si="22"/>
        <v>10.5</v>
      </c>
      <c r="L42" s="62">
        <f t="shared" si="22"/>
        <v>0</v>
      </c>
      <c r="M42" s="50"/>
    </row>
    <row r="43" spans="1:13" s="9" customFormat="1" ht="27" customHeight="1">
      <c r="A43" s="4"/>
      <c r="B43" s="63" t="s">
        <v>65</v>
      </c>
      <c r="C43" s="4" t="s">
        <v>10</v>
      </c>
      <c r="D43" s="31"/>
      <c r="E43" s="64">
        <f aca="true" t="shared" si="23" ref="E43:L43">E41+E42</f>
        <v>11.5</v>
      </c>
      <c r="F43" s="64">
        <f t="shared" si="23"/>
        <v>10</v>
      </c>
      <c r="G43" s="60">
        <f t="shared" si="23"/>
        <v>17.5</v>
      </c>
      <c r="H43" s="60">
        <f t="shared" si="23"/>
        <v>13</v>
      </c>
      <c r="I43" s="60">
        <f t="shared" si="23"/>
        <v>25</v>
      </c>
      <c r="J43" s="64">
        <f t="shared" si="23"/>
        <v>16</v>
      </c>
      <c r="K43" s="64">
        <f t="shared" si="23"/>
        <v>20.5</v>
      </c>
      <c r="L43" s="64">
        <f t="shared" si="23"/>
        <v>10</v>
      </c>
      <c r="M43" s="50"/>
    </row>
    <row r="44" spans="1:13" s="7" customFormat="1" ht="27" customHeight="1">
      <c r="A44" s="20" t="s">
        <v>41</v>
      </c>
      <c r="B44" s="21" t="s">
        <v>25</v>
      </c>
      <c r="C44" s="20" t="s">
        <v>10</v>
      </c>
      <c r="D44" s="22"/>
      <c r="E44" s="29">
        <f>SUM(E45:E48)</f>
        <v>100</v>
      </c>
      <c r="F44" s="29">
        <f aca="true" t="shared" si="24" ref="F44:L44">SUM(F45:F48)</f>
        <v>50</v>
      </c>
      <c r="G44" s="29">
        <f t="shared" si="24"/>
        <v>20</v>
      </c>
      <c r="H44" s="29">
        <f t="shared" si="24"/>
        <v>20</v>
      </c>
      <c r="I44" s="29">
        <f t="shared" si="24"/>
        <v>30</v>
      </c>
      <c r="J44" s="29">
        <f t="shared" si="24"/>
        <v>30</v>
      </c>
      <c r="K44" s="29">
        <f t="shared" si="24"/>
        <v>20</v>
      </c>
      <c r="L44" s="29">
        <f t="shared" si="24"/>
        <v>40</v>
      </c>
      <c r="M44" s="48"/>
    </row>
    <row r="45" spans="1:13" s="10" customFormat="1" ht="36.75" customHeight="1">
      <c r="A45" s="66">
        <v>1</v>
      </c>
      <c r="B45" s="65" t="s">
        <v>45</v>
      </c>
      <c r="C45" s="66" t="s">
        <v>10</v>
      </c>
      <c r="D45" s="67"/>
      <c r="E45" s="67">
        <v>100</v>
      </c>
      <c r="F45" s="67"/>
      <c r="G45" s="68"/>
      <c r="H45" s="68"/>
      <c r="I45" s="68"/>
      <c r="J45" s="67"/>
      <c r="K45" s="67"/>
      <c r="L45" s="67"/>
      <c r="M45" s="34" t="s">
        <v>62</v>
      </c>
    </row>
    <row r="46" spans="1:13" s="10" customFormat="1" ht="36.75" customHeight="1">
      <c r="A46" s="66">
        <v>2</v>
      </c>
      <c r="B46" s="65" t="s">
        <v>54</v>
      </c>
      <c r="C46" s="66" t="s">
        <v>10</v>
      </c>
      <c r="D46" s="67"/>
      <c r="E46" s="67"/>
      <c r="F46" s="67">
        <v>50</v>
      </c>
      <c r="G46" s="68"/>
      <c r="H46" s="68"/>
      <c r="I46" s="68"/>
      <c r="J46" s="67"/>
      <c r="K46" s="67"/>
      <c r="L46" s="67"/>
      <c r="M46" s="34" t="s">
        <v>61</v>
      </c>
    </row>
    <row r="47" spans="1:13" s="10" customFormat="1" ht="44.25" customHeight="1">
      <c r="A47" s="66">
        <v>3</v>
      </c>
      <c r="B47" s="65" t="s">
        <v>38</v>
      </c>
      <c r="C47" s="66" t="s">
        <v>10</v>
      </c>
      <c r="D47" s="67"/>
      <c r="E47" s="67"/>
      <c r="F47" s="67"/>
      <c r="G47" s="68">
        <v>20</v>
      </c>
      <c r="H47" s="68">
        <v>20</v>
      </c>
      <c r="I47" s="27">
        <v>30</v>
      </c>
      <c r="J47" s="69">
        <v>30</v>
      </c>
      <c r="K47" s="67">
        <v>20</v>
      </c>
      <c r="L47" s="67">
        <v>20</v>
      </c>
      <c r="M47" s="34" t="s">
        <v>79</v>
      </c>
    </row>
    <row r="48" spans="1:13" s="10" customFormat="1" ht="42.75" customHeight="1">
      <c r="A48" s="66">
        <v>4</v>
      </c>
      <c r="B48" s="65" t="s">
        <v>73</v>
      </c>
      <c r="C48" s="66" t="s">
        <v>10</v>
      </c>
      <c r="D48" s="67"/>
      <c r="E48" s="67"/>
      <c r="F48" s="67"/>
      <c r="G48" s="68"/>
      <c r="H48" s="68"/>
      <c r="I48" s="27"/>
      <c r="J48" s="69"/>
      <c r="K48" s="67"/>
      <c r="L48" s="67">
        <v>20</v>
      </c>
      <c r="M48" s="34" t="s">
        <v>81</v>
      </c>
    </row>
    <row r="49" spans="1:13" s="9" customFormat="1" ht="41.25" customHeight="1">
      <c r="A49" s="32" t="s">
        <v>26</v>
      </c>
      <c r="B49" s="30" t="s">
        <v>44</v>
      </c>
      <c r="C49" s="4"/>
      <c r="D49" s="31"/>
      <c r="E49" s="31"/>
      <c r="F49" s="31"/>
      <c r="G49" s="19"/>
      <c r="H49" s="19"/>
      <c r="I49" s="19"/>
      <c r="J49" s="31"/>
      <c r="K49" s="31"/>
      <c r="L49" s="31"/>
      <c r="M49" s="50"/>
    </row>
    <row r="50" spans="1:13" s="9" customFormat="1" ht="15.75" hidden="1">
      <c r="A50" s="4"/>
      <c r="B50" s="34" t="s">
        <v>27</v>
      </c>
      <c r="C50" s="4"/>
      <c r="D50" s="31"/>
      <c r="E50" s="31"/>
      <c r="F50" s="31"/>
      <c r="G50" s="19"/>
      <c r="H50" s="19"/>
      <c r="I50" s="19"/>
      <c r="J50" s="31"/>
      <c r="K50" s="31"/>
      <c r="L50" s="31"/>
      <c r="M50" s="50"/>
    </row>
    <row r="51" spans="1:13" s="9" customFormat="1" ht="38.25" customHeight="1" hidden="1">
      <c r="A51" s="4"/>
      <c r="B51" s="34" t="s">
        <v>28</v>
      </c>
      <c r="C51" s="4" t="s">
        <v>14</v>
      </c>
      <c r="D51" s="35">
        <v>38.47</v>
      </c>
      <c r="E51" s="35"/>
      <c r="F51" s="35"/>
      <c r="G51" s="36"/>
      <c r="H51" s="36"/>
      <c r="I51" s="36"/>
      <c r="J51" s="35"/>
      <c r="K51" s="35"/>
      <c r="L51" s="35"/>
      <c r="M51" s="50"/>
    </row>
    <row r="52" spans="1:13" s="11" customFormat="1" ht="49.5" customHeight="1">
      <c r="A52" s="32">
        <v>1</v>
      </c>
      <c r="B52" s="30" t="s">
        <v>47</v>
      </c>
      <c r="C52" s="32" t="s">
        <v>37</v>
      </c>
      <c r="D52" s="70">
        <v>145200</v>
      </c>
      <c r="E52" s="37"/>
      <c r="F52" s="37"/>
      <c r="G52" s="38"/>
      <c r="H52" s="38"/>
      <c r="I52" s="38"/>
      <c r="J52" s="37"/>
      <c r="K52" s="37"/>
      <c r="L52" s="37"/>
      <c r="M52" s="50" t="s">
        <v>80</v>
      </c>
    </row>
    <row r="53" spans="1:13" s="10" customFormat="1" ht="40.5" customHeight="1">
      <c r="A53" s="32">
        <v>2</v>
      </c>
      <c r="B53" s="30" t="s">
        <v>48</v>
      </c>
      <c r="C53" s="32" t="s">
        <v>10</v>
      </c>
      <c r="D53" s="37">
        <f>SUM(E53:L53)</f>
        <v>1555.807074072956</v>
      </c>
      <c r="E53" s="37">
        <f aca="true" t="shared" si="25" ref="E53:L53">E8+E17+E26+E32+E39+E44</f>
        <v>280.3323738693467</v>
      </c>
      <c r="F53" s="37">
        <f t="shared" si="25"/>
        <v>189.67843076923077</v>
      </c>
      <c r="G53" s="38">
        <f t="shared" si="25"/>
        <v>184.0362811882197</v>
      </c>
      <c r="H53" s="38">
        <f t="shared" si="25"/>
        <v>159.91240233788605</v>
      </c>
      <c r="I53" s="38">
        <f t="shared" si="25"/>
        <v>198.36510450846143</v>
      </c>
      <c r="J53" s="37">
        <f t="shared" si="25"/>
        <v>179.86316775473534</v>
      </c>
      <c r="K53" s="37">
        <f t="shared" si="25"/>
        <v>195.07200116959064</v>
      </c>
      <c r="L53" s="37">
        <f t="shared" si="25"/>
        <v>168.54731247548557</v>
      </c>
      <c r="M53" s="51"/>
    </row>
    <row r="54" spans="1:13" s="10" customFormat="1" ht="30.75" customHeight="1">
      <c r="A54" s="32">
        <v>3</v>
      </c>
      <c r="B54" s="30" t="s">
        <v>72</v>
      </c>
      <c r="C54" s="32" t="s">
        <v>37</v>
      </c>
      <c r="D54" s="39">
        <f>D52/D53*1000</f>
        <v>93327.7669318472</v>
      </c>
      <c r="E54" s="37"/>
      <c r="F54" s="37"/>
      <c r="G54" s="38"/>
      <c r="H54" s="38"/>
      <c r="I54" s="38"/>
      <c r="J54" s="37"/>
      <c r="K54" s="37"/>
      <c r="L54" s="37"/>
      <c r="M54" s="51"/>
    </row>
    <row r="55" spans="1:13" s="10" customFormat="1" ht="43.5" customHeight="1">
      <c r="A55" s="32">
        <v>4</v>
      </c>
      <c r="B55" s="40" t="s">
        <v>46</v>
      </c>
      <c r="C55" s="41" t="s">
        <v>37</v>
      </c>
      <c r="D55" s="55">
        <f>SUM(E55:L55)</f>
        <v>145200</v>
      </c>
      <c r="E55" s="55">
        <f aca="true" t="shared" si="26" ref="E55:L55">E53*$D$54/1000</f>
        <v>26162.794451929843</v>
      </c>
      <c r="F55" s="55">
        <f t="shared" si="26"/>
        <v>17702.264378829284</v>
      </c>
      <c r="G55" s="55">
        <f t="shared" si="26"/>
        <v>17175.695157738064</v>
      </c>
      <c r="H55" s="55">
        <f t="shared" si="26"/>
        <v>14924.267414902008</v>
      </c>
      <c r="I55" s="55">
        <f t="shared" si="26"/>
        <v>18512.9722409772</v>
      </c>
      <c r="J55" s="55">
        <f t="shared" si="26"/>
        <v>16786.227799837674</v>
      </c>
      <c r="K55" s="55">
        <f t="shared" si="26"/>
        <v>18205.634260084582</v>
      </c>
      <c r="L55" s="55">
        <f t="shared" si="26"/>
        <v>15730.14429570134</v>
      </c>
      <c r="M55" s="51"/>
    </row>
    <row r="56" spans="1:12" s="10" customFormat="1" ht="15.75">
      <c r="A56" s="13"/>
      <c r="B56" s="13"/>
      <c r="C56" s="14"/>
      <c r="D56" s="15"/>
      <c r="E56" s="16"/>
      <c r="F56" s="16"/>
      <c r="G56" s="17"/>
      <c r="H56" s="17"/>
      <c r="I56" s="17"/>
      <c r="J56" s="16"/>
      <c r="K56" s="16"/>
      <c r="L56" s="16"/>
    </row>
  </sheetData>
  <sheetProtection/>
  <mergeCells count="8">
    <mergeCell ref="A1:L1"/>
    <mergeCell ref="M4:M6"/>
    <mergeCell ref="E4:L4"/>
    <mergeCell ref="A2:L2"/>
    <mergeCell ref="A4:A5"/>
    <mergeCell ref="B4:B5"/>
    <mergeCell ref="C4:C5"/>
    <mergeCell ref="D4:D5"/>
  </mergeCells>
  <printOptions horizontalCentered="1"/>
  <pageMargins left="0.143700787" right="0.143700787" top="0.037401575" bottom="0.537401575" header="0.393700787401575" footer="0.393700787401575"/>
  <pageSetup horizontalDpi="600" verticalDpi="600" orientation="landscape" paperSize="9" scale="95" r:id="rId1"/>
  <headerFooter alignWithMargins="0">
    <oddFooter>&amp;L&amp;8&amp;Z&amp;F&amp;R&amp;11&amp;P</oddFooter>
  </headerFooter>
</worksheet>
</file>

<file path=xl/worksheets/sheet2.xml><?xml version="1.0" encoding="utf-8"?>
<worksheet xmlns="http://schemas.openxmlformats.org/spreadsheetml/2006/main" xmlns:r="http://schemas.openxmlformats.org/officeDocument/2006/relationships">
  <dimension ref="A1:M58"/>
  <sheetViews>
    <sheetView tabSelected="1" zoomScale="90" zoomScaleNormal="90" zoomScalePageLayoutView="0" workbookViewId="0" topLeftCell="A40">
      <selection activeCell="A58" sqref="A58:L58"/>
    </sheetView>
  </sheetViews>
  <sheetFormatPr defaultColWidth="8.88671875" defaultRowHeight="15"/>
  <cols>
    <col min="1" max="1" width="3.88671875" style="71" customWidth="1"/>
    <col min="2" max="2" width="39.21484375" style="71" customWidth="1"/>
    <col min="3" max="3" width="9.21484375" style="72" customWidth="1"/>
    <col min="4" max="4" width="10.88671875" style="71" customWidth="1"/>
    <col min="5" max="5" width="8.4453125" style="71" customWidth="1"/>
    <col min="6" max="6" width="9.77734375" style="71" customWidth="1"/>
    <col min="7" max="9" width="9.77734375" style="73" customWidth="1"/>
    <col min="10" max="11" width="9.77734375" style="71" customWidth="1"/>
    <col min="12" max="12" width="9.6640625" style="71" customWidth="1"/>
    <col min="13" max="13" width="0.23046875" style="71" hidden="1" customWidth="1"/>
    <col min="14" max="16384" width="8.88671875" style="71" customWidth="1"/>
  </cols>
  <sheetData>
    <row r="1" spans="1:12" ht="23.25" customHeight="1">
      <c r="A1" s="92" t="s">
        <v>55</v>
      </c>
      <c r="B1" s="92"/>
      <c r="C1" s="92"/>
      <c r="D1" s="92"/>
      <c r="E1" s="92"/>
      <c r="F1" s="92"/>
      <c r="G1" s="92"/>
      <c r="H1" s="92"/>
      <c r="I1" s="92"/>
      <c r="J1" s="92"/>
      <c r="K1" s="92"/>
      <c r="L1" s="92"/>
    </row>
    <row r="2" spans="1:12" ht="57" customHeight="1">
      <c r="A2" s="97" t="s">
        <v>82</v>
      </c>
      <c r="B2" s="98"/>
      <c r="C2" s="98"/>
      <c r="D2" s="98"/>
      <c r="E2" s="98"/>
      <c r="F2" s="98"/>
      <c r="G2" s="98"/>
      <c r="H2" s="98"/>
      <c r="I2" s="98"/>
      <c r="J2" s="98"/>
      <c r="K2" s="98"/>
      <c r="L2" s="98"/>
    </row>
    <row r="3" spans="1:12" ht="7.5" customHeight="1">
      <c r="A3" s="103"/>
      <c r="B3" s="103"/>
      <c r="C3" s="103"/>
      <c r="D3" s="103"/>
      <c r="E3" s="103"/>
      <c r="F3" s="103"/>
      <c r="G3" s="103"/>
      <c r="H3" s="103"/>
      <c r="I3" s="103"/>
      <c r="J3" s="103"/>
      <c r="K3" s="103"/>
      <c r="L3" s="103"/>
    </row>
    <row r="4" ht="15.75" customHeight="1" hidden="1"/>
    <row r="5" spans="1:13" s="74" customFormat="1" ht="24" customHeight="1">
      <c r="A5" s="104" t="s">
        <v>0</v>
      </c>
      <c r="B5" s="104" t="s">
        <v>1</v>
      </c>
      <c r="C5" s="104" t="s">
        <v>2</v>
      </c>
      <c r="D5" s="104" t="s">
        <v>3</v>
      </c>
      <c r="E5" s="104" t="s">
        <v>42</v>
      </c>
      <c r="F5" s="104"/>
      <c r="G5" s="104"/>
      <c r="H5" s="104"/>
      <c r="I5" s="104"/>
      <c r="J5" s="104"/>
      <c r="K5" s="104"/>
      <c r="L5" s="104"/>
      <c r="M5" s="100" t="s">
        <v>78</v>
      </c>
    </row>
    <row r="6" spans="1:13" s="74" customFormat="1" ht="63" customHeight="1">
      <c r="A6" s="104"/>
      <c r="B6" s="104"/>
      <c r="C6" s="104"/>
      <c r="D6" s="104"/>
      <c r="E6" s="32" t="s">
        <v>39</v>
      </c>
      <c r="F6" s="32" t="s">
        <v>43</v>
      </c>
      <c r="G6" s="46" t="s">
        <v>29</v>
      </c>
      <c r="H6" s="46" t="s">
        <v>30</v>
      </c>
      <c r="I6" s="46" t="s">
        <v>31</v>
      </c>
      <c r="J6" s="32" t="s">
        <v>32</v>
      </c>
      <c r="K6" s="32" t="s">
        <v>33</v>
      </c>
      <c r="L6" s="32" t="s">
        <v>34</v>
      </c>
      <c r="M6" s="101"/>
    </row>
    <row r="7" spans="1:13" ht="18" customHeight="1">
      <c r="A7" s="54">
        <v>1</v>
      </c>
      <c r="B7" s="54">
        <v>2</v>
      </c>
      <c r="C7" s="54">
        <v>3</v>
      </c>
      <c r="D7" s="54">
        <v>4</v>
      </c>
      <c r="E7" s="54">
        <v>5</v>
      </c>
      <c r="F7" s="54">
        <v>6</v>
      </c>
      <c r="G7" s="54">
        <v>7</v>
      </c>
      <c r="H7" s="54">
        <v>8</v>
      </c>
      <c r="I7" s="54">
        <v>9</v>
      </c>
      <c r="J7" s="54">
        <v>10</v>
      </c>
      <c r="K7" s="54">
        <v>11</v>
      </c>
      <c r="L7" s="54">
        <v>12</v>
      </c>
      <c r="M7" s="102"/>
    </row>
    <row r="8" spans="1:13" s="75" customFormat="1" ht="24" customHeight="1">
      <c r="A8" s="46" t="s">
        <v>4</v>
      </c>
      <c r="B8" s="18" t="s">
        <v>35</v>
      </c>
      <c r="C8" s="5"/>
      <c r="D8" s="19"/>
      <c r="E8" s="19"/>
      <c r="F8" s="19"/>
      <c r="G8" s="19"/>
      <c r="H8" s="19"/>
      <c r="I8" s="19"/>
      <c r="J8" s="19"/>
      <c r="K8" s="19"/>
      <c r="L8" s="19"/>
      <c r="M8" s="25"/>
    </row>
    <row r="9" spans="1:13" s="76" customFormat="1" ht="24" customHeight="1">
      <c r="A9" s="20" t="s">
        <v>5</v>
      </c>
      <c r="B9" s="21" t="s">
        <v>6</v>
      </c>
      <c r="C9" s="20" t="s">
        <v>10</v>
      </c>
      <c r="D9" s="22"/>
      <c r="E9" s="22">
        <f>E13+E17</f>
        <v>36.1284</v>
      </c>
      <c r="F9" s="22">
        <f aca="true" t="shared" si="0" ref="F9:L9">F13+F17</f>
        <v>36.682</v>
      </c>
      <c r="G9" s="22">
        <f t="shared" si="0"/>
        <v>37.0687</v>
      </c>
      <c r="H9" s="22">
        <f t="shared" si="0"/>
        <v>30.3</v>
      </c>
      <c r="I9" s="22">
        <f t="shared" si="0"/>
        <v>37.0428</v>
      </c>
      <c r="J9" s="22">
        <f t="shared" si="0"/>
        <v>39.3395</v>
      </c>
      <c r="K9" s="22">
        <f t="shared" si="0"/>
        <v>40.8816</v>
      </c>
      <c r="L9" s="22">
        <f t="shared" si="0"/>
        <v>30.3</v>
      </c>
      <c r="M9" s="18"/>
    </row>
    <row r="10" spans="1:13" s="77" customFormat="1" ht="33.75" customHeight="1">
      <c r="A10" s="46">
        <v>1</v>
      </c>
      <c r="B10" s="23" t="s">
        <v>56</v>
      </c>
      <c r="C10" s="24" t="s">
        <v>7</v>
      </c>
      <c r="D10" s="89">
        <f>SUM(E10:L10)</f>
        <v>1022.6189999999999</v>
      </c>
      <c r="E10" s="90">
        <v>137.904</v>
      </c>
      <c r="F10" s="90">
        <v>94.866</v>
      </c>
      <c r="G10" s="90">
        <v>167.687</v>
      </c>
      <c r="H10" s="90">
        <v>96.132</v>
      </c>
      <c r="I10" s="90">
        <v>149.308</v>
      </c>
      <c r="J10" s="90">
        <v>129.535</v>
      </c>
      <c r="K10" s="90">
        <v>151.476</v>
      </c>
      <c r="L10" s="90">
        <v>95.711</v>
      </c>
      <c r="M10" s="23"/>
    </row>
    <row r="11" spans="1:13" s="75" customFormat="1" ht="33.75" customHeight="1">
      <c r="A11" s="5"/>
      <c r="B11" s="25" t="s">
        <v>49</v>
      </c>
      <c r="C11" s="5" t="s">
        <v>8</v>
      </c>
      <c r="D11" s="19"/>
      <c r="E11" s="19">
        <f>IF(E10&gt;=1,30,0)</f>
        <v>30</v>
      </c>
      <c r="F11" s="19">
        <f aca="true" t="shared" si="1" ref="F11:L11">IF(F10&gt;=1,30,0)</f>
        <v>30</v>
      </c>
      <c r="G11" s="19">
        <f t="shared" si="1"/>
        <v>30</v>
      </c>
      <c r="H11" s="19">
        <f t="shared" si="1"/>
        <v>30</v>
      </c>
      <c r="I11" s="19">
        <f t="shared" si="1"/>
        <v>30</v>
      </c>
      <c r="J11" s="19">
        <f t="shared" si="1"/>
        <v>30</v>
      </c>
      <c r="K11" s="19">
        <f t="shared" si="1"/>
        <v>30</v>
      </c>
      <c r="L11" s="19">
        <f t="shared" si="1"/>
        <v>30</v>
      </c>
      <c r="M11" s="25"/>
    </row>
    <row r="12" spans="1:13" s="75" customFormat="1" ht="51.75" customHeight="1">
      <c r="A12" s="5"/>
      <c r="B12" s="25" t="s">
        <v>77</v>
      </c>
      <c r="C12" s="5" t="s">
        <v>8</v>
      </c>
      <c r="D12" s="19"/>
      <c r="E12" s="19">
        <f>(E10-100)/10</f>
        <v>3.7903999999999995</v>
      </c>
      <c r="F12" s="19">
        <v>0</v>
      </c>
      <c r="G12" s="19">
        <f>(G10-100)/10</f>
        <v>6.768700000000001</v>
      </c>
      <c r="H12" s="19">
        <v>0</v>
      </c>
      <c r="I12" s="19">
        <f>(I10-100)/10</f>
        <v>4.9308</v>
      </c>
      <c r="J12" s="19">
        <f>(J10-100)/10</f>
        <v>2.9534999999999996</v>
      </c>
      <c r="K12" s="19">
        <f>(K10-100)/10</f>
        <v>5.1476</v>
      </c>
      <c r="L12" s="19">
        <v>0</v>
      </c>
      <c r="M12" s="25"/>
    </row>
    <row r="13" spans="1:13" s="75" customFormat="1" ht="28.5" customHeight="1" hidden="1">
      <c r="A13" s="5"/>
      <c r="B13" s="23" t="s">
        <v>65</v>
      </c>
      <c r="C13" s="24"/>
      <c r="D13" s="27"/>
      <c r="E13" s="58">
        <f>SUM(E11:E12)</f>
        <v>33.7904</v>
      </c>
      <c r="F13" s="58">
        <f aca="true" t="shared" si="2" ref="F13:L13">SUM(F11:F12)</f>
        <v>30</v>
      </c>
      <c r="G13" s="58">
        <f t="shared" si="2"/>
        <v>36.7687</v>
      </c>
      <c r="H13" s="58">
        <f t="shared" si="2"/>
        <v>30</v>
      </c>
      <c r="I13" s="58">
        <f t="shared" si="2"/>
        <v>34.9308</v>
      </c>
      <c r="J13" s="58">
        <f t="shared" si="2"/>
        <v>32.9535</v>
      </c>
      <c r="K13" s="58">
        <f t="shared" si="2"/>
        <v>35.1476</v>
      </c>
      <c r="L13" s="58">
        <f t="shared" si="2"/>
        <v>30</v>
      </c>
      <c r="M13" s="25"/>
    </row>
    <row r="14" spans="1:13" s="77" customFormat="1" ht="28.5" customHeight="1">
      <c r="A14" s="46">
        <v>2</v>
      </c>
      <c r="B14" s="23" t="s">
        <v>9</v>
      </c>
      <c r="C14" s="24" t="s">
        <v>36</v>
      </c>
      <c r="D14" s="27"/>
      <c r="E14" s="91">
        <v>2338</v>
      </c>
      <c r="F14" s="91">
        <v>6682</v>
      </c>
      <c r="G14" s="91">
        <v>615</v>
      </c>
      <c r="H14" s="91">
        <v>315</v>
      </c>
      <c r="I14" s="91">
        <v>2112</v>
      </c>
      <c r="J14" s="91">
        <v>6386</v>
      </c>
      <c r="K14" s="91">
        <v>5734</v>
      </c>
      <c r="L14" s="91">
        <v>414</v>
      </c>
      <c r="M14" s="23"/>
    </row>
    <row r="15" spans="1:13" s="75" customFormat="1" ht="35.25" customHeight="1">
      <c r="A15" s="5"/>
      <c r="B15" s="25" t="s">
        <v>76</v>
      </c>
      <c r="C15" s="5" t="s">
        <v>10</v>
      </c>
      <c r="D15" s="19"/>
      <c r="E15" s="19">
        <f>IF(E14&gt;=1000,E14/1000,"-")</f>
        <v>2.338</v>
      </c>
      <c r="F15" s="19">
        <f aca="true" t="shared" si="3" ref="F15:L15">IF(F14&gt;=1000,F14/1000,"-")</f>
        <v>6.682</v>
      </c>
      <c r="G15" s="61" t="str">
        <f t="shared" si="3"/>
        <v>-</v>
      </c>
      <c r="H15" s="61" t="str">
        <f t="shared" si="3"/>
        <v>-</v>
      </c>
      <c r="I15" s="19">
        <f t="shared" si="3"/>
        <v>2.112</v>
      </c>
      <c r="J15" s="19">
        <f t="shared" si="3"/>
        <v>6.386</v>
      </c>
      <c r="K15" s="19">
        <f t="shared" si="3"/>
        <v>5.734</v>
      </c>
      <c r="L15" s="61" t="str">
        <f t="shared" si="3"/>
        <v>-</v>
      </c>
      <c r="M15" s="25"/>
    </row>
    <row r="16" spans="1:13" s="75" customFormat="1" ht="34.5" customHeight="1">
      <c r="A16" s="5"/>
      <c r="B16" s="25" t="s">
        <v>51</v>
      </c>
      <c r="C16" s="5" t="s">
        <v>10</v>
      </c>
      <c r="D16" s="19"/>
      <c r="E16" s="61" t="str">
        <f>IF(AND(E14&gt;=100,E14&lt;=1000),0.3,"-")</f>
        <v>-</v>
      </c>
      <c r="F16" s="61" t="str">
        <f aca="true" t="shared" si="4" ref="F16:L16">IF(AND(F14&gt;=100,F14&lt;=1000),0.3,"-")</f>
        <v>-</v>
      </c>
      <c r="G16" s="19">
        <f t="shared" si="4"/>
        <v>0.3</v>
      </c>
      <c r="H16" s="19">
        <f t="shared" si="4"/>
        <v>0.3</v>
      </c>
      <c r="I16" s="61" t="str">
        <f t="shared" si="4"/>
        <v>-</v>
      </c>
      <c r="J16" s="61" t="str">
        <f t="shared" si="4"/>
        <v>-</v>
      </c>
      <c r="K16" s="61" t="str">
        <f t="shared" si="4"/>
        <v>-</v>
      </c>
      <c r="L16" s="19">
        <f t="shared" si="4"/>
        <v>0.3</v>
      </c>
      <c r="M16" s="25"/>
    </row>
    <row r="17" spans="1:13" s="75" customFormat="1" ht="34.5" customHeight="1" hidden="1">
      <c r="A17" s="5"/>
      <c r="B17" s="23" t="s">
        <v>65</v>
      </c>
      <c r="C17" s="5" t="s">
        <v>10</v>
      </c>
      <c r="D17" s="19"/>
      <c r="E17" s="60">
        <f aca="true" t="shared" si="5" ref="E17:L17">SUM(E15:E16)</f>
        <v>2.338</v>
      </c>
      <c r="F17" s="60">
        <f t="shared" si="5"/>
        <v>6.682</v>
      </c>
      <c r="G17" s="60">
        <f t="shared" si="5"/>
        <v>0.3</v>
      </c>
      <c r="H17" s="60">
        <f t="shared" si="5"/>
        <v>0.3</v>
      </c>
      <c r="I17" s="60">
        <f t="shared" si="5"/>
        <v>2.112</v>
      </c>
      <c r="J17" s="60">
        <f t="shared" si="5"/>
        <v>6.386</v>
      </c>
      <c r="K17" s="60">
        <f t="shared" si="5"/>
        <v>5.734</v>
      </c>
      <c r="L17" s="60">
        <f t="shared" si="5"/>
        <v>0.3</v>
      </c>
      <c r="M17" s="25"/>
    </row>
    <row r="18" spans="1:13" s="76" customFormat="1" ht="27.75" customHeight="1">
      <c r="A18" s="20" t="s">
        <v>11</v>
      </c>
      <c r="B18" s="21" t="s">
        <v>12</v>
      </c>
      <c r="C18" s="20" t="s">
        <v>10</v>
      </c>
      <c r="D18" s="22"/>
      <c r="E18" s="22">
        <f aca="true" t="shared" si="6" ref="E18:L18">E22+E26</f>
        <v>121.11120000000001</v>
      </c>
      <c r="F18" s="22">
        <f t="shared" si="6"/>
        <v>29.4192</v>
      </c>
      <c r="G18" s="22">
        <f t="shared" si="6"/>
        <v>41.3856</v>
      </c>
      <c r="H18" s="22">
        <f t="shared" si="6"/>
        <v>23.4332</v>
      </c>
      <c r="I18" s="22">
        <f t="shared" si="6"/>
        <v>28.082</v>
      </c>
      <c r="J18" s="22">
        <f t="shared" si="6"/>
        <v>22.1744</v>
      </c>
      <c r="K18" s="22">
        <f t="shared" si="6"/>
        <v>30.6156</v>
      </c>
      <c r="L18" s="22">
        <f t="shared" si="6"/>
        <v>26.3648</v>
      </c>
      <c r="M18" s="18"/>
    </row>
    <row r="19" spans="1:13" s="77" customFormat="1" ht="36" customHeight="1">
      <c r="A19" s="46">
        <v>1</v>
      </c>
      <c r="B19" s="23" t="s">
        <v>13</v>
      </c>
      <c r="C19" s="24" t="s">
        <v>14</v>
      </c>
      <c r="D19" s="27">
        <f>SUM(E19:L19)</f>
        <v>1348.9299999999998</v>
      </c>
      <c r="E19" s="27">
        <v>575.556</v>
      </c>
      <c r="F19" s="27">
        <v>117.096</v>
      </c>
      <c r="G19" s="27">
        <v>176.928</v>
      </c>
      <c r="H19" s="27">
        <v>87.166</v>
      </c>
      <c r="I19" s="27">
        <v>105.36</v>
      </c>
      <c r="J19" s="27">
        <v>69.072</v>
      </c>
      <c r="K19" s="27">
        <v>115.928</v>
      </c>
      <c r="L19" s="27">
        <v>101.824</v>
      </c>
      <c r="M19" s="25" t="s">
        <v>75</v>
      </c>
    </row>
    <row r="20" spans="1:13" s="75" customFormat="1" ht="31.5" customHeight="1">
      <c r="A20" s="5"/>
      <c r="B20" s="25" t="s">
        <v>50</v>
      </c>
      <c r="C20" s="5" t="s">
        <v>10</v>
      </c>
      <c r="D20" s="19"/>
      <c r="E20" s="19">
        <v>10</v>
      </c>
      <c r="F20" s="19">
        <v>10</v>
      </c>
      <c r="G20" s="19">
        <v>10</v>
      </c>
      <c r="H20" s="19">
        <v>10</v>
      </c>
      <c r="I20" s="19">
        <v>10</v>
      </c>
      <c r="J20" s="19">
        <v>10</v>
      </c>
      <c r="K20" s="19">
        <v>10</v>
      </c>
      <c r="L20" s="19">
        <v>10</v>
      </c>
      <c r="M20" s="25"/>
    </row>
    <row r="21" spans="1:13" s="75" customFormat="1" ht="31.5" customHeight="1">
      <c r="A21" s="5"/>
      <c r="B21" s="25" t="s">
        <v>58</v>
      </c>
      <c r="C21" s="5" t="s">
        <v>10</v>
      </c>
      <c r="D21" s="19"/>
      <c r="E21" s="19">
        <f>(E19-20)/5</f>
        <v>111.11120000000001</v>
      </c>
      <c r="F21" s="19">
        <f aca="true" t="shared" si="7" ref="F21:L21">(F19-20)/5</f>
        <v>19.4192</v>
      </c>
      <c r="G21" s="19">
        <f t="shared" si="7"/>
        <v>31.3856</v>
      </c>
      <c r="H21" s="19">
        <f t="shared" si="7"/>
        <v>13.4332</v>
      </c>
      <c r="I21" s="19">
        <f t="shared" si="7"/>
        <v>17.072</v>
      </c>
      <c r="J21" s="19">
        <f t="shared" si="7"/>
        <v>9.814400000000001</v>
      </c>
      <c r="K21" s="19">
        <f t="shared" si="7"/>
        <v>19.1856</v>
      </c>
      <c r="L21" s="19">
        <f t="shared" si="7"/>
        <v>16.3648</v>
      </c>
      <c r="M21" s="25"/>
    </row>
    <row r="22" spans="1:13" s="75" customFormat="1" ht="31.5" customHeight="1" hidden="1">
      <c r="A22" s="5"/>
      <c r="B22" s="23" t="s">
        <v>65</v>
      </c>
      <c r="C22" s="5"/>
      <c r="D22" s="19"/>
      <c r="E22" s="60">
        <f aca="true" t="shared" si="8" ref="E22:L22">E21+E20</f>
        <v>121.11120000000001</v>
      </c>
      <c r="F22" s="60">
        <f t="shared" si="8"/>
        <v>29.4192</v>
      </c>
      <c r="G22" s="60">
        <f t="shared" si="8"/>
        <v>41.3856</v>
      </c>
      <c r="H22" s="60">
        <f t="shared" si="8"/>
        <v>23.4332</v>
      </c>
      <c r="I22" s="60">
        <f t="shared" si="8"/>
        <v>27.072</v>
      </c>
      <c r="J22" s="60">
        <f t="shared" si="8"/>
        <v>19.8144</v>
      </c>
      <c r="K22" s="60">
        <f t="shared" si="8"/>
        <v>29.1856</v>
      </c>
      <c r="L22" s="60">
        <f t="shared" si="8"/>
        <v>26.3648</v>
      </c>
      <c r="M22" s="25"/>
    </row>
    <row r="23" spans="1:13" s="77" customFormat="1" ht="31.5" customHeight="1">
      <c r="A23" s="46">
        <v>2</v>
      </c>
      <c r="B23" s="23" t="s">
        <v>16</v>
      </c>
      <c r="C23" s="24" t="s">
        <v>15</v>
      </c>
      <c r="D23" s="27"/>
      <c r="E23" s="27">
        <v>0.6</v>
      </c>
      <c r="F23" s="27">
        <v>1.49</v>
      </c>
      <c r="G23" s="27">
        <v>1.43</v>
      </c>
      <c r="H23" s="27">
        <v>1.05</v>
      </c>
      <c r="I23" s="27">
        <v>2.01</v>
      </c>
      <c r="J23" s="27">
        <v>3.36</v>
      </c>
      <c r="K23" s="27">
        <v>2.43</v>
      </c>
      <c r="L23" s="27">
        <v>1.51</v>
      </c>
      <c r="M23" s="23"/>
    </row>
    <row r="24" spans="1:13" s="75" customFormat="1" ht="31.5" customHeight="1">
      <c r="A24" s="5"/>
      <c r="B24" s="25" t="s">
        <v>63</v>
      </c>
      <c r="C24" s="5" t="s">
        <v>10</v>
      </c>
      <c r="D24" s="19"/>
      <c r="E24" s="61" t="str">
        <f>IF(E23&gt;=2,1,"-")</f>
        <v>-</v>
      </c>
      <c r="F24" s="61" t="str">
        <f aca="true" t="shared" si="9" ref="F24:L24">IF(F23&gt;=2,1,"-")</f>
        <v>-</v>
      </c>
      <c r="G24" s="61" t="str">
        <f t="shared" si="9"/>
        <v>-</v>
      </c>
      <c r="H24" s="61" t="str">
        <f t="shared" si="9"/>
        <v>-</v>
      </c>
      <c r="I24" s="61">
        <f t="shared" si="9"/>
        <v>1</v>
      </c>
      <c r="J24" s="61">
        <f t="shared" si="9"/>
        <v>1</v>
      </c>
      <c r="K24" s="61">
        <f t="shared" si="9"/>
        <v>1</v>
      </c>
      <c r="L24" s="61" t="str">
        <f t="shared" si="9"/>
        <v>-</v>
      </c>
      <c r="M24" s="25"/>
    </row>
    <row r="25" spans="1:13" s="75" customFormat="1" ht="31.5" customHeight="1">
      <c r="A25" s="5"/>
      <c r="B25" s="25" t="s">
        <v>64</v>
      </c>
      <c r="C25" s="5" t="s">
        <v>10</v>
      </c>
      <c r="D25" s="19"/>
      <c r="E25" s="61" t="str">
        <f>IF(E23&gt;=2,(E23-2),"-")</f>
        <v>-</v>
      </c>
      <c r="F25" s="61" t="str">
        <f aca="true" t="shared" si="10" ref="F25:L25">IF(F23&gt;=2,(F23-2),"-")</f>
        <v>-</v>
      </c>
      <c r="G25" s="61" t="str">
        <f t="shared" si="10"/>
        <v>-</v>
      </c>
      <c r="H25" s="61" t="str">
        <f t="shared" si="10"/>
        <v>-</v>
      </c>
      <c r="I25" s="61">
        <f t="shared" si="10"/>
        <v>0.009999999999999787</v>
      </c>
      <c r="J25" s="61">
        <f t="shared" si="10"/>
        <v>1.3599999999999999</v>
      </c>
      <c r="K25" s="61">
        <f t="shared" si="10"/>
        <v>0.43000000000000016</v>
      </c>
      <c r="L25" s="61" t="str">
        <f t="shared" si="10"/>
        <v>-</v>
      </c>
      <c r="M25" s="25"/>
    </row>
    <row r="26" spans="1:13" s="75" customFormat="1" ht="31.5" customHeight="1" hidden="1">
      <c r="A26" s="5"/>
      <c r="B26" s="23" t="s">
        <v>65</v>
      </c>
      <c r="C26" s="24" t="s">
        <v>10</v>
      </c>
      <c r="D26" s="27"/>
      <c r="E26" s="28">
        <f aca="true" t="shared" si="11" ref="E26:L26">SUM(E24:E25)</f>
        <v>0</v>
      </c>
      <c r="F26" s="28">
        <f t="shared" si="11"/>
        <v>0</v>
      </c>
      <c r="G26" s="28">
        <f t="shared" si="11"/>
        <v>0</v>
      </c>
      <c r="H26" s="28">
        <f t="shared" si="11"/>
        <v>0</v>
      </c>
      <c r="I26" s="28">
        <f t="shared" si="11"/>
        <v>1.0099999999999998</v>
      </c>
      <c r="J26" s="28">
        <f t="shared" si="11"/>
        <v>2.36</v>
      </c>
      <c r="K26" s="28">
        <f t="shared" si="11"/>
        <v>1.4300000000000002</v>
      </c>
      <c r="L26" s="28">
        <f t="shared" si="11"/>
        <v>0</v>
      </c>
      <c r="M26" s="25"/>
    </row>
    <row r="27" spans="1:13" s="76" customFormat="1" ht="35.25" customHeight="1">
      <c r="A27" s="20" t="s">
        <v>17</v>
      </c>
      <c r="B27" s="21" t="s">
        <v>18</v>
      </c>
      <c r="C27" s="20" t="s">
        <v>10</v>
      </c>
      <c r="D27" s="22"/>
      <c r="E27" s="22">
        <f aca="true" t="shared" si="12" ref="E27:K27">+E32</f>
        <v>6.888</v>
      </c>
      <c r="F27" s="22">
        <f t="shared" si="12"/>
        <v>8.308</v>
      </c>
      <c r="G27" s="22">
        <f t="shared" si="12"/>
        <v>11.3878</v>
      </c>
      <c r="H27" s="22">
        <f t="shared" si="12"/>
        <v>10.3762</v>
      </c>
      <c r="I27" s="22">
        <f t="shared" si="12"/>
        <v>14.7892</v>
      </c>
      <c r="J27" s="22">
        <f t="shared" si="12"/>
        <v>13.514199999999999</v>
      </c>
      <c r="K27" s="22">
        <f t="shared" si="12"/>
        <v>14.221</v>
      </c>
      <c r="L27" s="22">
        <f>+L32</f>
        <v>10.2421</v>
      </c>
      <c r="M27" s="18"/>
    </row>
    <row r="28" spans="1:13" s="75" customFormat="1" ht="35.25" customHeight="1">
      <c r="A28" s="5"/>
      <c r="B28" s="25" t="s">
        <v>52</v>
      </c>
      <c r="C28" s="5" t="s">
        <v>19</v>
      </c>
      <c r="D28" s="33">
        <f>SUM(E28:L28)</f>
        <v>152.571</v>
      </c>
      <c r="E28" s="19">
        <v>4.776</v>
      </c>
      <c r="F28" s="19">
        <v>9.36</v>
      </c>
      <c r="G28" s="19">
        <v>19.626</v>
      </c>
      <c r="H28" s="19">
        <v>16.254</v>
      </c>
      <c r="I28" s="19">
        <v>30.964</v>
      </c>
      <c r="J28" s="19">
        <v>26.714</v>
      </c>
      <c r="K28" s="19">
        <v>29.07</v>
      </c>
      <c r="L28" s="19">
        <v>15.807</v>
      </c>
      <c r="M28" s="25"/>
    </row>
    <row r="29" spans="1:13" s="75" customFormat="1" ht="35.25" customHeight="1">
      <c r="A29" s="5"/>
      <c r="B29" s="25" t="s">
        <v>66</v>
      </c>
      <c r="C29" s="5" t="s">
        <v>10</v>
      </c>
      <c r="D29" s="19"/>
      <c r="E29" s="19">
        <v>5</v>
      </c>
      <c r="F29" s="19">
        <v>5</v>
      </c>
      <c r="G29" s="19">
        <v>5</v>
      </c>
      <c r="H29" s="19">
        <v>5</v>
      </c>
      <c r="I29" s="19">
        <v>5</v>
      </c>
      <c r="J29" s="19">
        <v>5</v>
      </c>
      <c r="K29" s="19">
        <v>5</v>
      </c>
      <c r="L29" s="19">
        <v>5</v>
      </c>
      <c r="M29" s="25"/>
    </row>
    <row r="30" spans="1:13" s="75" customFormat="1" ht="35.25" customHeight="1">
      <c r="A30" s="5"/>
      <c r="B30" s="25" t="s">
        <v>67</v>
      </c>
      <c r="C30" s="5" t="s">
        <v>10</v>
      </c>
      <c r="D30" s="19"/>
      <c r="E30" s="19">
        <f>(E28-1)*0.5</f>
        <v>1.888</v>
      </c>
      <c r="F30" s="19">
        <v>2</v>
      </c>
      <c r="G30" s="19">
        <v>2</v>
      </c>
      <c r="H30" s="19">
        <v>2</v>
      </c>
      <c r="I30" s="19">
        <v>2</v>
      </c>
      <c r="J30" s="19">
        <v>2</v>
      </c>
      <c r="K30" s="19">
        <v>2</v>
      </c>
      <c r="L30" s="19">
        <v>2</v>
      </c>
      <c r="M30" s="25"/>
    </row>
    <row r="31" spans="1:13" s="75" customFormat="1" ht="38.25" customHeight="1">
      <c r="A31" s="5"/>
      <c r="B31" s="25" t="s">
        <v>68</v>
      </c>
      <c r="C31" s="5" t="s">
        <v>10</v>
      </c>
      <c r="D31" s="19"/>
      <c r="E31" s="62">
        <v>0</v>
      </c>
      <c r="F31" s="19">
        <f aca="true" t="shared" si="13" ref="F31:L31">(F28-5)*0.3</f>
        <v>1.3079999999999998</v>
      </c>
      <c r="G31" s="19">
        <f t="shared" si="13"/>
        <v>4.3878</v>
      </c>
      <c r="H31" s="19">
        <f t="shared" si="13"/>
        <v>3.3762000000000003</v>
      </c>
      <c r="I31" s="19">
        <f t="shared" si="13"/>
        <v>7.789199999999999</v>
      </c>
      <c r="J31" s="19">
        <f t="shared" si="13"/>
        <v>6.5142</v>
      </c>
      <c r="K31" s="19">
        <f t="shared" si="13"/>
        <v>7.221</v>
      </c>
      <c r="L31" s="19">
        <f t="shared" si="13"/>
        <v>3.2421</v>
      </c>
      <c r="M31" s="25"/>
    </row>
    <row r="32" spans="1:13" s="75" customFormat="1" ht="30.75" customHeight="1" hidden="1">
      <c r="A32" s="5"/>
      <c r="B32" s="23" t="s">
        <v>65</v>
      </c>
      <c r="C32" s="24" t="s">
        <v>10</v>
      </c>
      <c r="D32" s="27"/>
      <c r="E32" s="28">
        <f aca="true" t="shared" si="14" ref="E32:L32">SUM(E29:E31)</f>
        <v>6.888</v>
      </c>
      <c r="F32" s="28">
        <f t="shared" si="14"/>
        <v>8.308</v>
      </c>
      <c r="G32" s="28">
        <f t="shared" si="14"/>
        <v>11.3878</v>
      </c>
      <c r="H32" s="28">
        <f t="shared" si="14"/>
        <v>10.3762</v>
      </c>
      <c r="I32" s="28">
        <f t="shared" si="14"/>
        <v>14.7892</v>
      </c>
      <c r="J32" s="28">
        <f t="shared" si="14"/>
        <v>13.514199999999999</v>
      </c>
      <c r="K32" s="28">
        <f t="shared" si="14"/>
        <v>14.221</v>
      </c>
      <c r="L32" s="28">
        <f t="shared" si="14"/>
        <v>10.2421</v>
      </c>
      <c r="M32" s="25"/>
    </row>
    <row r="33" spans="1:13" s="76" customFormat="1" ht="31.5">
      <c r="A33" s="20" t="s">
        <v>20</v>
      </c>
      <c r="B33" s="21" t="s">
        <v>69</v>
      </c>
      <c r="C33" s="20" t="s">
        <v>10</v>
      </c>
      <c r="D33" s="22"/>
      <c r="E33" s="22">
        <f aca="true" t="shared" si="15" ref="E33:L33">+E39</f>
        <v>4.704773869346734</v>
      </c>
      <c r="F33" s="22">
        <f t="shared" si="15"/>
        <v>55.269230769230774</v>
      </c>
      <c r="G33" s="22">
        <f t="shared" si="15"/>
        <v>56.69418118821971</v>
      </c>
      <c r="H33" s="22">
        <f t="shared" si="15"/>
        <v>62.803002337886056</v>
      </c>
      <c r="I33" s="22">
        <f t="shared" si="15"/>
        <v>63.45110450846144</v>
      </c>
      <c r="J33" s="22">
        <f t="shared" si="15"/>
        <v>58.83506775473535</v>
      </c>
      <c r="K33" s="22">
        <f t="shared" si="15"/>
        <v>68.85380116959064</v>
      </c>
      <c r="L33" s="22">
        <f t="shared" si="15"/>
        <v>51.64041247548555</v>
      </c>
      <c r="M33" s="18"/>
    </row>
    <row r="34" spans="1:13" s="75" customFormat="1" ht="33" customHeight="1">
      <c r="A34" s="5"/>
      <c r="B34" s="25" t="s">
        <v>70</v>
      </c>
      <c r="C34" s="5" t="s">
        <v>40</v>
      </c>
      <c r="D34" s="33">
        <f>SUM(E34:L34)</f>
        <v>155.41299999999998</v>
      </c>
      <c r="E34" s="19">
        <v>0.749</v>
      </c>
      <c r="F34" s="19">
        <v>7.146</v>
      </c>
      <c r="G34" s="19">
        <v>16.382</v>
      </c>
      <c r="H34" s="19">
        <v>18.532</v>
      </c>
      <c r="I34" s="19">
        <v>36.307</v>
      </c>
      <c r="J34" s="19">
        <v>25.158</v>
      </c>
      <c r="K34" s="19">
        <v>41.939</v>
      </c>
      <c r="L34" s="19">
        <v>9.2</v>
      </c>
      <c r="M34" s="25"/>
    </row>
    <row r="35" spans="1:13" s="75" customFormat="1" ht="33" customHeight="1">
      <c r="A35" s="5"/>
      <c r="B35" s="25" t="s">
        <v>71</v>
      </c>
      <c r="C35" s="5" t="s">
        <v>15</v>
      </c>
      <c r="D35" s="19"/>
      <c r="E35" s="33">
        <f aca="true" t="shared" si="16" ref="E35:L35">(E34/E28)*100</f>
        <v>15.682579564489114</v>
      </c>
      <c r="F35" s="33">
        <f t="shared" si="16"/>
        <v>76.34615384615385</v>
      </c>
      <c r="G35" s="33">
        <f t="shared" si="16"/>
        <v>83.47090594109855</v>
      </c>
      <c r="H35" s="33">
        <f t="shared" si="16"/>
        <v>114.0150116894303</v>
      </c>
      <c r="I35" s="33">
        <f t="shared" si="16"/>
        <v>117.2555225423072</v>
      </c>
      <c r="J35" s="33">
        <f t="shared" si="16"/>
        <v>94.17533877367673</v>
      </c>
      <c r="K35" s="33">
        <f t="shared" si="16"/>
        <v>144.26900584795322</v>
      </c>
      <c r="L35" s="33">
        <f t="shared" si="16"/>
        <v>58.20206237742772</v>
      </c>
      <c r="M35" s="25"/>
    </row>
    <row r="36" spans="1:13" s="75" customFormat="1" ht="33" customHeight="1">
      <c r="A36" s="5"/>
      <c r="B36" s="25" t="s">
        <v>60</v>
      </c>
      <c r="C36" s="5" t="s">
        <v>10</v>
      </c>
      <c r="D36" s="19"/>
      <c r="E36" s="19">
        <f>IF(E35&lt;=30,(E35*0.3),30)</f>
        <v>4.704773869346734</v>
      </c>
      <c r="F36" s="19">
        <f aca="true" t="shared" si="17" ref="F36:L36">IF(F35&lt;=30,(F35*0.3),30)</f>
        <v>30</v>
      </c>
      <c r="G36" s="19">
        <f t="shared" si="17"/>
        <v>30</v>
      </c>
      <c r="H36" s="19">
        <f t="shared" si="17"/>
        <v>30</v>
      </c>
      <c r="I36" s="19">
        <f t="shared" si="17"/>
        <v>30</v>
      </c>
      <c r="J36" s="19">
        <f t="shared" si="17"/>
        <v>30</v>
      </c>
      <c r="K36" s="19">
        <f t="shared" si="17"/>
        <v>30</v>
      </c>
      <c r="L36" s="19">
        <f t="shared" si="17"/>
        <v>30</v>
      </c>
      <c r="M36" s="25"/>
    </row>
    <row r="37" spans="1:13" s="75" customFormat="1" ht="33" customHeight="1">
      <c r="A37" s="5"/>
      <c r="B37" s="25" t="s">
        <v>59</v>
      </c>
      <c r="C37" s="5" t="s">
        <v>10</v>
      </c>
      <c r="D37" s="19"/>
      <c r="E37" s="61" t="str">
        <f>IF(E35&gt;=30,20,"-")</f>
        <v>-</v>
      </c>
      <c r="F37" s="19">
        <f aca="true" t="shared" si="18" ref="F37:L37">IF(F35&gt;=30,20,"-")</f>
        <v>20</v>
      </c>
      <c r="G37" s="19">
        <f t="shared" si="18"/>
        <v>20</v>
      </c>
      <c r="H37" s="19">
        <f t="shared" si="18"/>
        <v>20</v>
      </c>
      <c r="I37" s="19">
        <f t="shared" si="18"/>
        <v>20</v>
      </c>
      <c r="J37" s="19">
        <f t="shared" si="18"/>
        <v>20</v>
      </c>
      <c r="K37" s="19">
        <f t="shared" si="18"/>
        <v>20</v>
      </c>
      <c r="L37" s="19">
        <f t="shared" si="18"/>
        <v>20</v>
      </c>
      <c r="M37" s="25"/>
    </row>
    <row r="38" spans="1:13" s="75" customFormat="1" ht="33" customHeight="1">
      <c r="A38" s="5"/>
      <c r="B38" s="25" t="s">
        <v>74</v>
      </c>
      <c r="C38" s="5" t="s">
        <v>10</v>
      </c>
      <c r="D38" s="19"/>
      <c r="E38" s="61" t="str">
        <f>IF(E35&gt;=50,(E35-50)*0.2,"-")</f>
        <v>-</v>
      </c>
      <c r="F38" s="61">
        <f aca="true" t="shared" si="19" ref="F38:L38">IF(F35&gt;=50,(F35-50)*0.2,"-")</f>
        <v>5.269230769230771</v>
      </c>
      <c r="G38" s="61">
        <f t="shared" si="19"/>
        <v>6.69418118821971</v>
      </c>
      <c r="H38" s="61">
        <f t="shared" si="19"/>
        <v>12.80300233788606</v>
      </c>
      <c r="I38" s="61">
        <f t="shared" si="19"/>
        <v>13.451104508461441</v>
      </c>
      <c r="J38" s="61">
        <f t="shared" si="19"/>
        <v>8.835067754735347</v>
      </c>
      <c r="K38" s="61">
        <f t="shared" si="19"/>
        <v>18.853801169590646</v>
      </c>
      <c r="L38" s="61">
        <f t="shared" si="19"/>
        <v>1.6404124754855447</v>
      </c>
      <c r="M38" s="25"/>
    </row>
    <row r="39" spans="1:13" s="75" customFormat="1" ht="33" customHeight="1" hidden="1">
      <c r="A39" s="5"/>
      <c r="B39" s="23" t="s">
        <v>65</v>
      </c>
      <c r="C39" s="24" t="s">
        <v>10</v>
      </c>
      <c r="D39" s="27"/>
      <c r="E39" s="28">
        <f>SUM(E36:E38)</f>
        <v>4.704773869346734</v>
      </c>
      <c r="F39" s="28">
        <f aca="true" t="shared" si="20" ref="F39:L39">SUM(F36:F38)</f>
        <v>55.269230769230774</v>
      </c>
      <c r="G39" s="28">
        <f t="shared" si="20"/>
        <v>56.69418118821971</v>
      </c>
      <c r="H39" s="28">
        <f t="shared" si="20"/>
        <v>62.803002337886056</v>
      </c>
      <c r="I39" s="28">
        <f t="shared" si="20"/>
        <v>63.45110450846144</v>
      </c>
      <c r="J39" s="28">
        <f t="shared" si="20"/>
        <v>58.83506775473535</v>
      </c>
      <c r="K39" s="28">
        <f t="shared" si="20"/>
        <v>68.85380116959064</v>
      </c>
      <c r="L39" s="28">
        <f t="shared" si="20"/>
        <v>51.64041247548555</v>
      </c>
      <c r="M39" s="25"/>
    </row>
    <row r="40" spans="1:13" s="76" customFormat="1" ht="33" customHeight="1">
      <c r="A40" s="20" t="s">
        <v>24</v>
      </c>
      <c r="B40" s="21" t="s">
        <v>21</v>
      </c>
      <c r="C40" s="20" t="s">
        <v>10</v>
      </c>
      <c r="D40" s="22"/>
      <c r="E40" s="22">
        <f aca="true" t="shared" si="21" ref="E40:L40">E44</f>
        <v>11.5</v>
      </c>
      <c r="F40" s="22">
        <f t="shared" si="21"/>
        <v>10</v>
      </c>
      <c r="G40" s="22">
        <f t="shared" si="21"/>
        <v>17.5</v>
      </c>
      <c r="H40" s="22">
        <f t="shared" si="21"/>
        <v>13</v>
      </c>
      <c r="I40" s="22">
        <f t="shared" si="21"/>
        <v>25</v>
      </c>
      <c r="J40" s="22">
        <f t="shared" si="21"/>
        <v>16</v>
      </c>
      <c r="K40" s="22">
        <f t="shared" si="21"/>
        <v>20.5</v>
      </c>
      <c r="L40" s="22">
        <f t="shared" si="21"/>
        <v>10</v>
      </c>
      <c r="M40" s="18"/>
    </row>
    <row r="41" spans="1:13" s="78" customFormat="1" ht="27" customHeight="1">
      <c r="A41" s="4"/>
      <c r="B41" s="34" t="s">
        <v>22</v>
      </c>
      <c r="C41" s="4" t="s">
        <v>23</v>
      </c>
      <c r="D41" s="86">
        <f>SUM(E41:L41)</f>
        <v>107</v>
      </c>
      <c r="E41" s="31">
        <v>11</v>
      </c>
      <c r="F41" s="31">
        <v>8</v>
      </c>
      <c r="G41" s="19">
        <v>15</v>
      </c>
      <c r="H41" s="19">
        <v>12</v>
      </c>
      <c r="I41" s="19">
        <v>20</v>
      </c>
      <c r="J41" s="31">
        <v>14</v>
      </c>
      <c r="K41" s="31">
        <v>17</v>
      </c>
      <c r="L41" s="31">
        <v>10</v>
      </c>
      <c r="M41" s="34"/>
    </row>
    <row r="42" spans="1:13" s="78" customFormat="1" ht="27" customHeight="1">
      <c r="A42" s="4"/>
      <c r="B42" s="34" t="s">
        <v>53</v>
      </c>
      <c r="C42" s="4" t="s">
        <v>10</v>
      </c>
      <c r="D42" s="31"/>
      <c r="E42" s="31">
        <v>10</v>
      </c>
      <c r="F42" s="31">
        <v>10</v>
      </c>
      <c r="G42" s="19">
        <v>10</v>
      </c>
      <c r="H42" s="19">
        <v>10</v>
      </c>
      <c r="I42" s="19">
        <v>10</v>
      </c>
      <c r="J42" s="31">
        <v>10</v>
      </c>
      <c r="K42" s="31">
        <v>10</v>
      </c>
      <c r="L42" s="31">
        <v>10</v>
      </c>
      <c r="M42" s="34"/>
    </row>
    <row r="43" spans="1:13" s="78" customFormat="1" ht="39" customHeight="1">
      <c r="A43" s="4"/>
      <c r="B43" s="34" t="s">
        <v>57</v>
      </c>
      <c r="C43" s="4" t="s">
        <v>10</v>
      </c>
      <c r="D43" s="31"/>
      <c r="E43" s="31">
        <f>(E41-10)*1.5</f>
        <v>1.5</v>
      </c>
      <c r="F43" s="62">
        <v>0</v>
      </c>
      <c r="G43" s="19">
        <f aca="true" t="shared" si="22" ref="G43:L43">(G41-10)*1.5</f>
        <v>7.5</v>
      </c>
      <c r="H43" s="19">
        <f t="shared" si="22"/>
        <v>3</v>
      </c>
      <c r="I43" s="19">
        <f t="shared" si="22"/>
        <v>15</v>
      </c>
      <c r="J43" s="31">
        <f t="shared" si="22"/>
        <v>6</v>
      </c>
      <c r="K43" s="31">
        <f t="shared" si="22"/>
        <v>10.5</v>
      </c>
      <c r="L43" s="62">
        <f t="shared" si="22"/>
        <v>0</v>
      </c>
      <c r="M43" s="34"/>
    </row>
    <row r="44" spans="1:13" s="78" customFormat="1" ht="27" customHeight="1" hidden="1">
      <c r="A44" s="4"/>
      <c r="B44" s="63" t="s">
        <v>65</v>
      </c>
      <c r="C44" s="4" t="s">
        <v>10</v>
      </c>
      <c r="D44" s="31"/>
      <c r="E44" s="64">
        <f aca="true" t="shared" si="23" ref="E44:L44">E42+E43</f>
        <v>11.5</v>
      </c>
      <c r="F44" s="64">
        <f t="shared" si="23"/>
        <v>10</v>
      </c>
      <c r="G44" s="60">
        <f t="shared" si="23"/>
        <v>17.5</v>
      </c>
      <c r="H44" s="60">
        <f t="shared" si="23"/>
        <v>13</v>
      </c>
      <c r="I44" s="60">
        <f t="shared" si="23"/>
        <v>25</v>
      </c>
      <c r="J44" s="64">
        <f t="shared" si="23"/>
        <v>16</v>
      </c>
      <c r="K44" s="64">
        <f t="shared" si="23"/>
        <v>20.5</v>
      </c>
      <c r="L44" s="64">
        <f t="shared" si="23"/>
        <v>10</v>
      </c>
      <c r="M44" s="34"/>
    </row>
    <row r="45" spans="1:13" s="76" customFormat="1" ht="27" customHeight="1">
      <c r="A45" s="20" t="s">
        <v>41</v>
      </c>
      <c r="B45" s="21" t="s">
        <v>25</v>
      </c>
      <c r="C45" s="20" t="s">
        <v>10</v>
      </c>
      <c r="D45" s="22"/>
      <c r="E45" s="29">
        <f>SUM(E46:E49)</f>
        <v>100</v>
      </c>
      <c r="F45" s="29">
        <f aca="true" t="shared" si="24" ref="F45:L45">SUM(F46:F49)</f>
        <v>50</v>
      </c>
      <c r="G45" s="29">
        <f t="shared" si="24"/>
        <v>20</v>
      </c>
      <c r="H45" s="29">
        <f t="shared" si="24"/>
        <v>20</v>
      </c>
      <c r="I45" s="29">
        <f t="shared" si="24"/>
        <v>30</v>
      </c>
      <c r="J45" s="29">
        <f t="shared" si="24"/>
        <v>30</v>
      </c>
      <c r="K45" s="29">
        <f t="shared" si="24"/>
        <v>20</v>
      </c>
      <c r="L45" s="29">
        <f t="shared" si="24"/>
        <v>40</v>
      </c>
      <c r="M45" s="18"/>
    </row>
    <row r="46" spans="1:13" s="79" customFormat="1" ht="36.75" customHeight="1">
      <c r="A46" s="4">
        <v>1</v>
      </c>
      <c r="B46" s="88" t="s">
        <v>86</v>
      </c>
      <c r="C46" s="4" t="s">
        <v>10</v>
      </c>
      <c r="D46" s="31"/>
      <c r="E46" s="31">
        <v>100</v>
      </c>
      <c r="F46" s="31"/>
      <c r="G46" s="19"/>
      <c r="H46" s="19"/>
      <c r="I46" s="19"/>
      <c r="J46" s="31"/>
      <c r="K46" s="31"/>
      <c r="L46" s="31"/>
      <c r="M46" s="34" t="s">
        <v>62</v>
      </c>
    </row>
    <row r="47" spans="1:13" s="79" customFormat="1" ht="36.75" customHeight="1">
      <c r="A47" s="4">
        <v>2</v>
      </c>
      <c r="B47" s="88" t="s">
        <v>87</v>
      </c>
      <c r="C47" s="4" t="s">
        <v>10</v>
      </c>
      <c r="D47" s="31"/>
      <c r="E47" s="31"/>
      <c r="F47" s="31">
        <v>50</v>
      </c>
      <c r="G47" s="19"/>
      <c r="H47" s="19"/>
      <c r="I47" s="19"/>
      <c r="J47" s="31"/>
      <c r="K47" s="31"/>
      <c r="L47" s="31"/>
      <c r="M47" s="34" t="s">
        <v>61</v>
      </c>
    </row>
    <row r="48" spans="1:13" s="79" customFormat="1" ht="39" customHeight="1">
      <c r="A48" s="4">
        <v>3</v>
      </c>
      <c r="B48" s="88" t="s">
        <v>88</v>
      </c>
      <c r="C48" s="4" t="s">
        <v>10</v>
      </c>
      <c r="D48" s="31"/>
      <c r="E48" s="31"/>
      <c r="F48" s="31"/>
      <c r="G48" s="19">
        <v>20</v>
      </c>
      <c r="H48" s="19">
        <v>20</v>
      </c>
      <c r="I48" s="19">
        <v>30</v>
      </c>
      <c r="J48" s="31">
        <v>30</v>
      </c>
      <c r="K48" s="31">
        <v>20</v>
      </c>
      <c r="L48" s="31">
        <v>20</v>
      </c>
      <c r="M48" s="34" t="s">
        <v>79</v>
      </c>
    </row>
    <row r="49" spans="1:13" s="79" customFormat="1" ht="42.75" customHeight="1">
      <c r="A49" s="4">
        <v>4</v>
      </c>
      <c r="B49" s="88" t="s">
        <v>89</v>
      </c>
      <c r="C49" s="4" t="s">
        <v>10</v>
      </c>
      <c r="D49" s="31"/>
      <c r="E49" s="31"/>
      <c r="F49" s="31"/>
      <c r="G49" s="19"/>
      <c r="H49" s="19"/>
      <c r="I49" s="33"/>
      <c r="J49" s="86"/>
      <c r="K49" s="31"/>
      <c r="L49" s="31">
        <v>20</v>
      </c>
      <c r="M49" s="34" t="s">
        <v>81</v>
      </c>
    </row>
    <row r="50" spans="1:13" s="78" customFormat="1" ht="41.25" customHeight="1">
      <c r="A50" s="32" t="s">
        <v>26</v>
      </c>
      <c r="B50" s="30" t="s">
        <v>44</v>
      </c>
      <c r="C50" s="4"/>
      <c r="D50" s="31"/>
      <c r="E50" s="31"/>
      <c r="F50" s="31"/>
      <c r="G50" s="19"/>
      <c r="H50" s="19"/>
      <c r="I50" s="19"/>
      <c r="J50" s="31"/>
      <c r="K50" s="31"/>
      <c r="L50" s="31"/>
      <c r="M50" s="34"/>
    </row>
    <row r="51" spans="1:13" s="78" customFormat="1" ht="15.75" hidden="1">
      <c r="A51" s="4"/>
      <c r="B51" s="34" t="s">
        <v>27</v>
      </c>
      <c r="C51" s="4"/>
      <c r="D51" s="31"/>
      <c r="E51" s="31"/>
      <c r="F51" s="31"/>
      <c r="G51" s="19"/>
      <c r="H51" s="19"/>
      <c r="I51" s="19"/>
      <c r="J51" s="31"/>
      <c r="K51" s="31"/>
      <c r="L51" s="31"/>
      <c r="M51" s="34"/>
    </row>
    <row r="52" spans="1:13" s="78" customFormat="1" ht="38.25" customHeight="1" hidden="1">
      <c r="A52" s="4"/>
      <c r="B52" s="34" t="s">
        <v>28</v>
      </c>
      <c r="C52" s="4" t="s">
        <v>14</v>
      </c>
      <c r="D52" s="35">
        <v>38.47</v>
      </c>
      <c r="E52" s="35"/>
      <c r="F52" s="35"/>
      <c r="G52" s="36"/>
      <c r="H52" s="36"/>
      <c r="I52" s="36"/>
      <c r="J52" s="35"/>
      <c r="K52" s="35"/>
      <c r="L52" s="35"/>
      <c r="M52" s="34"/>
    </row>
    <row r="53" spans="1:13" s="80" customFormat="1" ht="42" customHeight="1">
      <c r="A53" s="32">
        <v>1</v>
      </c>
      <c r="B53" s="30" t="s">
        <v>47</v>
      </c>
      <c r="C53" s="32" t="s">
        <v>37</v>
      </c>
      <c r="D53" s="70">
        <v>145200</v>
      </c>
      <c r="E53" s="37"/>
      <c r="F53" s="37"/>
      <c r="G53" s="38"/>
      <c r="H53" s="38"/>
      <c r="I53" s="38"/>
      <c r="J53" s="37"/>
      <c r="K53" s="37"/>
      <c r="L53" s="37"/>
      <c r="M53" s="34" t="s">
        <v>80</v>
      </c>
    </row>
    <row r="54" spans="1:13" s="79" customFormat="1" ht="34.5" customHeight="1">
      <c r="A54" s="32">
        <v>2</v>
      </c>
      <c r="B54" s="30" t="s">
        <v>84</v>
      </c>
      <c r="C54" s="32" t="s">
        <v>10</v>
      </c>
      <c r="D54" s="37">
        <f>SUM(E54:L54)</f>
        <v>1555.807074072956</v>
      </c>
      <c r="E54" s="37">
        <f>E9+E18+E27+E33+E40+E45</f>
        <v>280.3323738693467</v>
      </c>
      <c r="F54" s="37">
        <f aca="true" t="shared" si="25" ref="F54:L54">F9+F18+F27+F33+F40+F45</f>
        <v>189.67843076923077</v>
      </c>
      <c r="G54" s="38">
        <f t="shared" si="25"/>
        <v>184.0362811882197</v>
      </c>
      <c r="H54" s="38">
        <f t="shared" si="25"/>
        <v>159.91240233788605</v>
      </c>
      <c r="I54" s="38">
        <f t="shared" si="25"/>
        <v>198.36510450846143</v>
      </c>
      <c r="J54" s="37">
        <f t="shared" si="25"/>
        <v>179.86316775473534</v>
      </c>
      <c r="K54" s="37">
        <f t="shared" si="25"/>
        <v>195.07200116959064</v>
      </c>
      <c r="L54" s="37">
        <f t="shared" si="25"/>
        <v>168.54731247548557</v>
      </c>
      <c r="M54" s="63"/>
    </row>
    <row r="55" spans="1:13" s="79" customFormat="1" ht="30.75" customHeight="1">
      <c r="A55" s="32">
        <v>3</v>
      </c>
      <c r="B55" s="30" t="s">
        <v>72</v>
      </c>
      <c r="C55" s="32" t="s">
        <v>83</v>
      </c>
      <c r="D55" s="37">
        <f>D53/D54*1000</f>
        <v>93327.7669318472</v>
      </c>
      <c r="E55" s="37"/>
      <c r="F55" s="37"/>
      <c r="G55" s="38"/>
      <c r="H55" s="38"/>
      <c r="I55" s="38"/>
      <c r="J55" s="37"/>
      <c r="K55" s="37"/>
      <c r="L55" s="37"/>
      <c r="M55" s="63"/>
    </row>
    <row r="56" spans="1:13" s="79" customFormat="1" ht="43.5" customHeight="1">
      <c r="A56" s="32">
        <v>4</v>
      </c>
      <c r="B56" s="40" t="s">
        <v>85</v>
      </c>
      <c r="C56" s="41" t="s">
        <v>37</v>
      </c>
      <c r="D56" s="87">
        <f>SUM(E56:L56)</f>
        <v>145200</v>
      </c>
      <c r="E56" s="87">
        <f>ROUND(E54*$D$55/1000,0)</f>
        <v>26163</v>
      </c>
      <c r="F56" s="87">
        <f aca="true" t="shared" si="26" ref="F56:L56">ROUND(F54*$D$55/1000,0)</f>
        <v>17702</v>
      </c>
      <c r="G56" s="87">
        <f t="shared" si="26"/>
        <v>17176</v>
      </c>
      <c r="H56" s="87">
        <f t="shared" si="26"/>
        <v>14924</v>
      </c>
      <c r="I56" s="87">
        <f t="shared" si="26"/>
        <v>18513</v>
      </c>
      <c r="J56" s="87">
        <f t="shared" si="26"/>
        <v>16786</v>
      </c>
      <c r="K56" s="87">
        <f t="shared" si="26"/>
        <v>18206</v>
      </c>
      <c r="L56" s="87">
        <f t="shared" si="26"/>
        <v>15730</v>
      </c>
      <c r="M56" s="63"/>
    </row>
    <row r="57" spans="1:12" s="79" customFormat="1" ht="9.75" customHeight="1">
      <c r="A57" s="81"/>
      <c r="B57" s="81"/>
      <c r="C57" s="82"/>
      <c r="D57" s="83"/>
      <c r="E57" s="84"/>
      <c r="F57" s="84"/>
      <c r="G57" s="85"/>
      <c r="H57" s="85"/>
      <c r="I57" s="85"/>
      <c r="J57" s="84"/>
      <c r="K57" s="84"/>
      <c r="L57" s="84"/>
    </row>
    <row r="58" spans="1:12" ht="71.25" customHeight="1">
      <c r="A58" s="99" t="s">
        <v>90</v>
      </c>
      <c r="B58" s="99"/>
      <c r="C58" s="99"/>
      <c r="D58" s="99"/>
      <c r="E58" s="99"/>
      <c r="F58" s="99"/>
      <c r="G58" s="99"/>
      <c r="H58" s="99"/>
      <c r="I58" s="99"/>
      <c r="J58" s="99"/>
      <c r="K58" s="99"/>
      <c r="L58" s="99"/>
    </row>
  </sheetData>
  <sheetProtection/>
  <mergeCells count="10">
    <mergeCell ref="A58:L58"/>
    <mergeCell ref="M5:M7"/>
    <mergeCell ref="A3:L3"/>
    <mergeCell ref="A1:L1"/>
    <mergeCell ref="A2:L2"/>
    <mergeCell ref="A5:A6"/>
    <mergeCell ref="B5:B6"/>
    <mergeCell ref="C5:C6"/>
    <mergeCell ref="D5:D6"/>
    <mergeCell ref="E5:L5"/>
  </mergeCells>
  <printOptions horizontalCentered="1"/>
  <pageMargins left="0.15748031496062992" right="0.15748031496062992" top="0.03937007874015748" bottom="0.5511811023622047" header="0.3937007874015748" footer="0.3937007874015748"/>
  <pageSetup horizontalDpi="600" verticalDpi="600" orientation="landscape" paperSize="9" scale="85" r:id="rId1"/>
  <headerFooter alignWithMargins="0">
    <oddFooter>&amp;C&amp;"Times New Roman,Regular"&amp;P/&amp;N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TH2</dc:creator>
  <cp:keywords/>
  <dc:description/>
  <cp:lastModifiedBy>Microsoft</cp:lastModifiedBy>
  <cp:lastPrinted>2020-11-10T06:33:38Z</cp:lastPrinted>
  <dcterms:created xsi:type="dcterms:W3CDTF">2007-08-15T06:48:25Z</dcterms:created>
  <dcterms:modified xsi:type="dcterms:W3CDTF">2020-12-11T00:37:12Z</dcterms:modified>
  <cp:category/>
  <cp:version/>
  <cp:contentType/>
  <cp:contentStatus/>
</cp:coreProperties>
</file>